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75" windowWidth="14430" windowHeight="11760" tabRatio="935" activeTab="16"/>
  </bookViews>
  <sheets>
    <sheet name="U 10" sheetId="1" r:id="rId1"/>
    <sheet name="U 14 " sheetId="2" r:id="rId2"/>
    <sheet name="U 18 " sheetId="3" r:id="rId3"/>
    <sheet name="Mä" sheetId="4" r:id="rId4"/>
    <sheet name="Fin_Mä" sheetId="5" r:id="rId5"/>
    <sheet name="U23m" sheetId="6" r:id="rId6"/>
    <sheet name="Fin_U23m" sheetId="7" r:id="rId7"/>
    <sheet name="Fr" sheetId="8" r:id="rId8"/>
    <sheet name="Fin_Fr" sheetId="9" r:id="rId9"/>
    <sheet name="U23w" sheetId="10" r:id="rId10"/>
    <sheet name="Fin_U23w" sheetId="11" r:id="rId11"/>
    <sheet name="SennA" sheetId="12" r:id="rId12"/>
    <sheet name="SennB" sheetId="13" r:id="rId13"/>
    <sheet name="SennC" sheetId="14" r:id="rId14"/>
    <sheet name="SenA" sheetId="15" r:id="rId15"/>
    <sheet name="SenB" sheetId="16" r:id="rId16"/>
    <sheet name="SenC" sheetId="17" r:id="rId17"/>
    <sheet name="An S Sn A-C" sheetId="18" r:id="rId18"/>
    <sheet name="Zeitplan" sheetId="19" r:id="rId19"/>
    <sheet name="Hallensprecher" sheetId="20" r:id="rId20"/>
  </sheets>
  <definedNames>
    <definedName name="_xlfn.RANK.AVG" hidden="1">#NAME?</definedName>
    <definedName name="VLFrauen">'Fr'!$B$7:$B$31</definedName>
    <definedName name="VLJunioren">'U23m'!$B$7:$B$38</definedName>
    <definedName name="VLJuniorinnen">'U23w'!$B$7:$B$28</definedName>
    <definedName name="VLMänner">'Mä'!$B$7:$B$37</definedName>
  </definedNames>
  <calcPr fullCalcOnLoad="1"/>
</workbook>
</file>

<file path=xl/sharedStrings.xml><?xml version="1.0" encoding="utf-8"?>
<sst xmlns="http://schemas.openxmlformats.org/spreadsheetml/2006/main" count="1574" uniqueCount="712">
  <si>
    <r>
      <t xml:space="preserve">Bahn: </t>
    </r>
    <r>
      <rPr>
        <b/>
        <sz val="11"/>
        <rFont val="Arial"/>
        <family val="2"/>
      </rPr>
      <t>Keglerheim Bautzen</t>
    </r>
  </si>
  <si>
    <t xml:space="preserve">Vorlauf  </t>
  </si>
  <si>
    <t>Endergebnis</t>
  </si>
  <si>
    <t>Nr.</t>
  </si>
  <si>
    <t>Name</t>
  </si>
  <si>
    <t>Verein</t>
  </si>
  <si>
    <t>Start-zeit</t>
  </si>
  <si>
    <t>Volle</t>
  </si>
  <si>
    <t>Abr.</t>
  </si>
  <si>
    <t>Ges.</t>
  </si>
  <si>
    <t>F</t>
  </si>
  <si>
    <t>Pl.</t>
  </si>
  <si>
    <t>Abräu.</t>
  </si>
  <si>
    <t>Gesamt</t>
  </si>
  <si>
    <t>Platz</t>
  </si>
  <si>
    <t>Senioren B</t>
  </si>
  <si>
    <t>Senioren A</t>
  </si>
  <si>
    <t>Seniorinnen A</t>
  </si>
  <si>
    <t>Seniorinnen B</t>
  </si>
  <si>
    <t>Klasse</t>
  </si>
  <si>
    <t>Vorlauf</t>
  </si>
  <si>
    <t>Hilfsspalten für Rangberechnung</t>
  </si>
  <si>
    <t>Männer</t>
  </si>
  <si>
    <t>Seniorinnen C</t>
  </si>
  <si>
    <t>Senioren C</t>
  </si>
  <si>
    <t>Bahnen 1 - 2</t>
  </si>
  <si>
    <t>Bahnen 3 - 4</t>
  </si>
  <si>
    <t>Bahnen 9 - 10</t>
  </si>
  <si>
    <t>Name / Verein</t>
  </si>
  <si>
    <t>Vol</t>
  </si>
  <si>
    <t>Abr</t>
  </si>
  <si>
    <t>Fw</t>
  </si>
  <si>
    <t>Ges</t>
  </si>
  <si>
    <t>SP</t>
  </si>
  <si>
    <t>SV</t>
  </si>
  <si>
    <t>Bahnen 11 - 12</t>
  </si>
  <si>
    <t>Endlauf  Bahnen 1 - 4</t>
  </si>
  <si>
    <t>Vorlauf  Bahnen 1 - 4</t>
  </si>
  <si>
    <t>Endlauf  Bahnen 9 - 12</t>
  </si>
  <si>
    <t>Frauen</t>
  </si>
  <si>
    <t>Bahn 1</t>
  </si>
  <si>
    <t>Bahn 2</t>
  </si>
  <si>
    <t>Bahn 3</t>
  </si>
  <si>
    <t>Bahn 4</t>
  </si>
  <si>
    <t>Bahn 9</t>
  </si>
  <si>
    <t>Bahn 10</t>
  </si>
  <si>
    <t>Bahn 11</t>
  </si>
  <si>
    <t>Bahn 12</t>
  </si>
  <si>
    <t>Siegerehrung</t>
  </si>
  <si>
    <t>S C 6</t>
  </si>
  <si>
    <t>S C 5</t>
  </si>
  <si>
    <t>S B 6</t>
  </si>
  <si>
    <t>S B 5</t>
  </si>
  <si>
    <t>Sn C 6</t>
  </si>
  <si>
    <t>Sn C 5</t>
  </si>
  <si>
    <t>Sn B 6</t>
  </si>
  <si>
    <t>S A 6</t>
  </si>
  <si>
    <t>S A 5</t>
  </si>
  <si>
    <t>S C 4</t>
  </si>
  <si>
    <t>S C 3</t>
  </si>
  <si>
    <t>Sn A 6</t>
  </si>
  <si>
    <t>Sn A 5</t>
  </si>
  <si>
    <t>Sn C 4</t>
  </si>
  <si>
    <t>Sn C 3</t>
  </si>
  <si>
    <t>S B 4</t>
  </si>
  <si>
    <t>S B 3</t>
  </si>
  <si>
    <t>S A 4</t>
  </si>
  <si>
    <t>S A 3</t>
  </si>
  <si>
    <t>Sn B 4</t>
  </si>
  <si>
    <t>Sn B 3</t>
  </si>
  <si>
    <t>Sn A 4</t>
  </si>
  <si>
    <t>Sn A 3</t>
  </si>
  <si>
    <t>S C 2</t>
  </si>
  <si>
    <t>S C 1</t>
  </si>
  <si>
    <t>S B 2</t>
  </si>
  <si>
    <t>S B 1</t>
  </si>
  <si>
    <t>Sn C 2</t>
  </si>
  <si>
    <t>Sn C 1</t>
  </si>
  <si>
    <t>Sn B 2</t>
  </si>
  <si>
    <t>Sn B 1</t>
  </si>
  <si>
    <t>S A 2</t>
  </si>
  <si>
    <t>S A 1</t>
  </si>
  <si>
    <t>Sn A 2</t>
  </si>
  <si>
    <t>Sn A 1</t>
  </si>
  <si>
    <t>Erg</t>
  </si>
  <si>
    <t>Bahnen 9 - 12</t>
  </si>
  <si>
    <t>U 23 m  1</t>
  </si>
  <si>
    <t>U 23 m  8</t>
  </si>
  <si>
    <t>U 23 m  2</t>
  </si>
  <si>
    <t>U 23 m  7</t>
  </si>
  <si>
    <t>U 23 w  1</t>
  </si>
  <si>
    <t>U 23 w  8</t>
  </si>
  <si>
    <t>U 23 w  2</t>
  </si>
  <si>
    <t>U 23 w  7</t>
  </si>
  <si>
    <t>Mä  1</t>
  </si>
  <si>
    <t>Mä   8</t>
  </si>
  <si>
    <t>Mä   2</t>
  </si>
  <si>
    <t>Mä   7</t>
  </si>
  <si>
    <t>Fr  1</t>
  </si>
  <si>
    <t>Fr   8</t>
  </si>
  <si>
    <t>Fr   2</t>
  </si>
  <si>
    <t>Fr   7</t>
  </si>
  <si>
    <t>U 23 m  3</t>
  </si>
  <si>
    <t>U 23 m  6</t>
  </si>
  <si>
    <t>U 23 m  4</t>
  </si>
  <si>
    <t>U 23 m  5</t>
  </si>
  <si>
    <t>U 23 w  3</t>
  </si>
  <si>
    <t>U 23 w  6</t>
  </si>
  <si>
    <t>U 23 w  4</t>
  </si>
  <si>
    <t>U 23 w  5</t>
  </si>
  <si>
    <t>Mä   3</t>
  </si>
  <si>
    <t>Mä   6</t>
  </si>
  <si>
    <t>Mä   4</t>
  </si>
  <si>
    <t>Mä   5</t>
  </si>
  <si>
    <t>Fr   3</t>
  </si>
  <si>
    <t>Fr   6</t>
  </si>
  <si>
    <t>Fr   4</t>
  </si>
  <si>
    <t>Fr   5</t>
  </si>
  <si>
    <t>U 23 m Finale</t>
  </si>
  <si>
    <t>U 23 w Finale</t>
  </si>
  <si>
    <t>Männer Finale</t>
  </si>
  <si>
    <t>Frauen Finale</t>
  </si>
  <si>
    <t>Sn C 8</t>
  </si>
  <si>
    <t>Sn C 7</t>
  </si>
  <si>
    <t>Sn B 8</t>
  </si>
  <si>
    <t>Sn B 7</t>
  </si>
  <si>
    <t>S C 8</t>
  </si>
  <si>
    <t>S C 7</t>
  </si>
  <si>
    <t>S B 8</t>
  </si>
  <si>
    <t>S B 7</t>
  </si>
  <si>
    <t>Sn A 8</t>
  </si>
  <si>
    <t>Sn A 7</t>
  </si>
  <si>
    <t>S A 8</t>
  </si>
  <si>
    <t>S A 7</t>
  </si>
  <si>
    <t>Sn B 5</t>
  </si>
  <si>
    <r>
      <rPr>
        <sz val="11"/>
        <color indexed="10"/>
        <rFont val="Arial"/>
        <family val="2"/>
      </rPr>
      <t>09:00</t>
    </r>
    <r>
      <rPr>
        <sz val="11"/>
        <color indexed="8"/>
        <rFont val="Arial"/>
        <family val="2"/>
      </rPr>
      <t xml:space="preserve"> Uhr Halbfinale 1: VL  1 : VL 8</t>
    </r>
  </si>
  <si>
    <r>
      <rPr>
        <sz val="11"/>
        <color indexed="10"/>
        <rFont val="Arial"/>
        <family val="2"/>
      </rPr>
      <t xml:space="preserve">09:00 Uhr </t>
    </r>
    <r>
      <rPr>
        <sz val="11"/>
        <rFont val="Arial"/>
        <family val="2"/>
      </rPr>
      <t>Halbfinale 2</t>
    </r>
    <r>
      <rPr>
        <sz val="11"/>
        <color indexed="8"/>
        <rFont val="Arial"/>
        <family val="2"/>
      </rPr>
      <t>: VL  2 : VL7</t>
    </r>
  </si>
  <si>
    <r>
      <rPr>
        <sz val="11"/>
        <color indexed="10"/>
        <rFont val="Arial"/>
        <family val="2"/>
      </rPr>
      <t>11:10</t>
    </r>
    <r>
      <rPr>
        <sz val="11"/>
        <color indexed="8"/>
        <rFont val="Arial"/>
        <family val="2"/>
      </rPr>
      <t xml:space="preserve"> Uhr Halbfinale 3: VL 3 : VL 6</t>
    </r>
  </si>
  <si>
    <r>
      <rPr>
        <sz val="11"/>
        <color indexed="10"/>
        <rFont val="Arial"/>
        <family val="2"/>
      </rPr>
      <t>11:10</t>
    </r>
    <r>
      <rPr>
        <sz val="11"/>
        <color indexed="8"/>
        <rFont val="Arial"/>
        <family val="2"/>
      </rPr>
      <t xml:space="preserve"> Uhr Halbfinale 4: VL  4 : VL 5</t>
    </r>
  </si>
  <si>
    <r>
      <rPr>
        <sz val="11"/>
        <color indexed="10"/>
        <rFont val="Arial"/>
        <family val="2"/>
      </rPr>
      <t>12:15</t>
    </r>
    <r>
      <rPr>
        <sz val="11"/>
        <color indexed="8"/>
        <rFont val="Arial"/>
        <family val="2"/>
      </rPr>
      <t xml:space="preserve"> Uhr Halbfinale 3: VL 3 : VL 6</t>
    </r>
  </si>
  <si>
    <r>
      <rPr>
        <sz val="11"/>
        <color indexed="10"/>
        <rFont val="Arial"/>
        <family val="2"/>
      </rPr>
      <t>12:15</t>
    </r>
    <r>
      <rPr>
        <sz val="11"/>
        <color indexed="8"/>
        <rFont val="Arial"/>
        <family val="2"/>
      </rPr>
      <t xml:space="preserve"> Uhr Halbfinale 4: VL  4 : VL 5</t>
    </r>
  </si>
  <si>
    <r>
      <rPr>
        <b/>
        <sz val="11"/>
        <color indexed="10"/>
        <rFont val="Arial"/>
        <family val="2"/>
      </rPr>
      <t>13:30 Uhr Finale</t>
    </r>
    <r>
      <rPr>
        <b/>
        <sz val="11"/>
        <color indexed="8"/>
        <rFont val="Arial"/>
        <family val="2"/>
      </rPr>
      <t xml:space="preserve"> </t>
    </r>
  </si>
  <si>
    <t>U 23 weiblich</t>
  </si>
  <si>
    <t>U 23 männlich</t>
  </si>
  <si>
    <t>Liga</t>
  </si>
  <si>
    <t>Meisterliga</t>
  </si>
  <si>
    <t>Bahnen 1 - 4</t>
  </si>
  <si>
    <r>
      <rPr>
        <b/>
        <sz val="11"/>
        <color indexed="10"/>
        <rFont val="Arial"/>
        <family val="2"/>
      </rPr>
      <t>14:45 Uhr Finale</t>
    </r>
    <r>
      <rPr>
        <b/>
        <sz val="11"/>
        <color indexed="8"/>
        <rFont val="Arial"/>
        <family val="2"/>
      </rPr>
      <t xml:space="preserve"> </t>
    </r>
  </si>
  <si>
    <t>Kl Mä</t>
  </si>
  <si>
    <t>Kl Sen</t>
  </si>
  <si>
    <t>L Mä</t>
  </si>
  <si>
    <t>L Sen</t>
  </si>
  <si>
    <t>ML Mä</t>
  </si>
  <si>
    <t>ML Sen</t>
  </si>
  <si>
    <t>Startzeit</t>
  </si>
  <si>
    <r>
      <t xml:space="preserve">OKV - Einzelmeisterschaften 2022   </t>
    </r>
    <r>
      <rPr>
        <b/>
        <sz val="18"/>
        <rFont val="Arial"/>
        <family val="2"/>
      </rPr>
      <t>Männer</t>
    </r>
  </si>
  <si>
    <t>Disziplin: Classic  am 14.05.2022</t>
  </si>
  <si>
    <t>Die Plätze 1 - 8 spielen die Halbfinals am 15.05.2022</t>
  </si>
  <si>
    <t>Das Finale Four wird ebenfalls am 15.05.2022 gespielt</t>
  </si>
  <si>
    <t xml:space="preserve">     Halbfinale und                                                                                   Finale am 15.05.2022 in Bautzen</t>
  </si>
  <si>
    <r>
      <t xml:space="preserve">OKV - Einzelmeisterschaften 2022   </t>
    </r>
    <r>
      <rPr>
        <b/>
        <sz val="18"/>
        <rFont val="Arial"/>
        <family val="2"/>
      </rPr>
      <t>U 23m</t>
    </r>
  </si>
  <si>
    <r>
      <t xml:space="preserve">OKV - Einzelmeisterschaften 2022   </t>
    </r>
    <r>
      <rPr>
        <b/>
        <sz val="18"/>
        <rFont val="Arial"/>
        <family val="2"/>
      </rPr>
      <t>Frauen</t>
    </r>
  </si>
  <si>
    <t>Disziplin: Classic  14.05.2022</t>
  </si>
  <si>
    <r>
      <t xml:space="preserve">      OKV - Einzelmeisterschaften   2022 - </t>
    </r>
    <r>
      <rPr>
        <b/>
        <sz val="28"/>
        <rFont val="Zurich Ex BT"/>
        <family val="0"/>
      </rPr>
      <t>Frauen</t>
    </r>
    <r>
      <rPr>
        <b/>
        <sz val="28"/>
        <color indexed="23"/>
        <rFont val="Zurich Ex BT"/>
        <family val="2"/>
      </rPr>
      <t xml:space="preserve"> </t>
    </r>
  </si>
  <si>
    <r>
      <t xml:space="preserve">OKV - Einzelmeisterschaften 2022  </t>
    </r>
    <r>
      <rPr>
        <b/>
        <sz val="20"/>
        <rFont val="Arial"/>
        <family val="2"/>
      </rPr>
      <t>U 23m</t>
    </r>
  </si>
  <si>
    <r>
      <t xml:space="preserve">OKV - Einzelmeisterschaften 2022  </t>
    </r>
    <r>
      <rPr>
        <b/>
        <sz val="20"/>
        <rFont val="Arial"/>
        <family val="2"/>
      </rPr>
      <t>Männer</t>
    </r>
    <r>
      <rPr>
        <b/>
        <sz val="20"/>
        <color indexed="23"/>
        <rFont val="Arial"/>
        <family val="2"/>
      </rPr>
      <t xml:space="preserve"> </t>
    </r>
  </si>
  <si>
    <r>
      <t xml:space="preserve">OKV - Einzelmeisterschaften 2022   </t>
    </r>
    <r>
      <rPr>
        <b/>
        <sz val="18"/>
        <rFont val="Arial"/>
        <family val="2"/>
      </rPr>
      <t>U 23w</t>
    </r>
  </si>
  <si>
    <t>Disziplin: Classic  am 15.05. / 12.06.2022</t>
  </si>
  <si>
    <t xml:space="preserve">      OKV - Einzelmeisterschaften   2022</t>
  </si>
  <si>
    <r>
      <t xml:space="preserve">Bahn: </t>
    </r>
    <r>
      <rPr>
        <b/>
        <sz val="11"/>
        <rFont val="Arial"/>
        <family val="2"/>
      </rPr>
      <t>Lauta</t>
    </r>
  </si>
  <si>
    <r>
      <t xml:space="preserve">Bahn: </t>
    </r>
    <r>
      <rPr>
        <b/>
        <sz val="11"/>
        <rFont val="Arial"/>
        <family val="2"/>
      </rPr>
      <t>Sörnewitz</t>
    </r>
  </si>
  <si>
    <t>Disziplin: Classic  am 14.05. / 12.06.2022</t>
  </si>
  <si>
    <t>Ansetzungen Endläufe OKV Einzelmeisterschaft am 12.06.2022</t>
  </si>
  <si>
    <t>Zeitplan EL OKV -  EM 2022  Keglerheim</t>
  </si>
  <si>
    <t>Btz3</t>
  </si>
  <si>
    <t>Rie2</t>
  </si>
  <si>
    <t>Rie1</t>
  </si>
  <si>
    <t>Btz2</t>
  </si>
  <si>
    <t>Btz1</t>
  </si>
  <si>
    <t>Rie3</t>
  </si>
  <si>
    <t>Nicole Hoyer</t>
  </si>
  <si>
    <t>KSV 93 Sebnitz</t>
  </si>
  <si>
    <t>Vanessa Imhof</t>
  </si>
  <si>
    <t>KSV 1991 Freital</t>
  </si>
  <si>
    <t>Ramona Gläser</t>
  </si>
  <si>
    <t>SG Grumbach</t>
  </si>
  <si>
    <t>Corinna Hoyer</t>
  </si>
  <si>
    <t>Sybille Mayer</t>
  </si>
  <si>
    <t>SV Wacker Mohorn</t>
  </si>
  <si>
    <t>Bärbel Schucknecht</t>
  </si>
  <si>
    <t>Angelika Dürsel</t>
  </si>
  <si>
    <t>Bettina Damm</t>
  </si>
  <si>
    <t>KSV Neustadt</t>
  </si>
  <si>
    <t>Uwe Schierz</t>
  </si>
  <si>
    <t>André Holste</t>
  </si>
  <si>
    <t>SV Pirna-Süd</t>
  </si>
  <si>
    <t>Bernd Ellert</t>
  </si>
  <si>
    <t>Uwe Wojack</t>
  </si>
  <si>
    <t>Liebstädter SV</t>
  </si>
  <si>
    <t>Michael Barthel</t>
  </si>
  <si>
    <t>SV Ulbersdorf</t>
  </si>
  <si>
    <t>Ralf Jordan</t>
  </si>
  <si>
    <t>Hermann Ilgen</t>
  </si>
  <si>
    <t>Dorfhainer SV</t>
  </si>
  <si>
    <t>Hans-Jürgen Weber</t>
  </si>
  <si>
    <t>Jürgen Röder</t>
  </si>
  <si>
    <t>Walter Pätzold</t>
  </si>
  <si>
    <t>SV Fortschritt Pirna</t>
  </si>
  <si>
    <t>Horst Damm</t>
  </si>
  <si>
    <t>Tom Johne</t>
  </si>
  <si>
    <t>Lucas Dietze</t>
  </si>
  <si>
    <t>Sven Bräntner</t>
  </si>
  <si>
    <t>Hohnsteiner SV</t>
  </si>
  <si>
    <t>Jens Ansorge</t>
  </si>
  <si>
    <t>Daniel Ulbricht</t>
  </si>
  <si>
    <t>Tharandter SV</t>
  </si>
  <si>
    <t>Michael Kubitz</t>
  </si>
  <si>
    <r>
      <t xml:space="preserve">Bahn: </t>
    </r>
    <r>
      <rPr>
        <b/>
        <sz val="11"/>
        <rFont val="Arial"/>
        <family val="2"/>
      </rPr>
      <t>Heidenau</t>
    </r>
  </si>
  <si>
    <t>Stefan Hey</t>
  </si>
  <si>
    <t>SV Motor Mickten</t>
  </si>
  <si>
    <t>Radeberger SV</t>
  </si>
  <si>
    <t>René Jeschke</t>
  </si>
  <si>
    <t>Frank Rüger</t>
  </si>
  <si>
    <t>SG Einheit Dresden-Mitte</t>
  </si>
  <si>
    <t>Benjamin Wustrack</t>
  </si>
  <si>
    <t>SV  Motor Mickten</t>
  </si>
  <si>
    <t>Christin Lehmann</t>
  </si>
  <si>
    <t>Lisa Richter</t>
  </si>
  <si>
    <t>Dresdner SV 1910</t>
  </si>
  <si>
    <t>Susann Ackermann</t>
  </si>
  <si>
    <t>Steffen Ludwig</t>
  </si>
  <si>
    <t>SSV Turbine Dresden</t>
  </si>
  <si>
    <t>Fred Kühn</t>
  </si>
  <si>
    <t>Dietmar Nake</t>
  </si>
  <si>
    <r>
      <t>K.</t>
    </r>
    <r>
      <rPr>
        <sz val="10"/>
        <rFont val="Courier New"/>
        <family val="3"/>
      </rPr>
      <t>Grützner-Particus</t>
    </r>
  </si>
  <si>
    <t>Jaqueline Göbel</t>
  </si>
  <si>
    <t>Matthias Marbach</t>
  </si>
  <si>
    <t>SV TuR Dresden</t>
  </si>
  <si>
    <t>Bernd Vogler</t>
  </si>
  <si>
    <t>Gerd Störer</t>
  </si>
  <si>
    <t>Regina Kockel</t>
  </si>
  <si>
    <t>SV Johannstadt 90</t>
  </si>
  <si>
    <t>Gerti Gerisch</t>
  </si>
  <si>
    <t>Birgit Höse</t>
  </si>
  <si>
    <t>KSV Dresden-Leuben</t>
  </si>
  <si>
    <t>Eberhard Dubsky</t>
  </si>
  <si>
    <t>SV Helios 24 Dresden</t>
  </si>
  <si>
    <t>SV Dresden-Neustadt</t>
  </si>
  <si>
    <t>Bernd Schäfer</t>
  </si>
  <si>
    <t>Roland Berthold</t>
  </si>
  <si>
    <t>Angela Mertz</t>
  </si>
  <si>
    <t>Monika Otto</t>
  </si>
  <si>
    <t>Monika Grundmann</t>
  </si>
  <si>
    <t>Zoe Hoffmann</t>
  </si>
  <si>
    <t>Nadine Helfer</t>
  </si>
  <si>
    <t>Aileen Winkler</t>
  </si>
  <si>
    <t>Nicolas Liebscher</t>
  </si>
  <si>
    <t>Marc Richter</t>
  </si>
  <si>
    <t>Justin Bäckta</t>
  </si>
  <si>
    <t>Christian Wobst</t>
  </si>
  <si>
    <t>KSV Grün-Weiß Riesa</t>
  </si>
  <si>
    <t>Maik Edelmann</t>
  </si>
  <si>
    <t>ESV Lok Wülknitz</t>
  </si>
  <si>
    <t>Daniel Pappermann</t>
  </si>
  <si>
    <t>SV Motor Sörnewitz</t>
  </si>
  <si>
    <t>Bruno Lehmann</t>
  </si>
  <si>
    <t>SV Sörnewitz</t>
  </si>
  <si>
    <t>André Beeger</t>
  </si>
  <si>
    <t>Benjamin Jursch</t>
  </si>
  <si>
    <t>ESV Lok Riesa</t>
  </si>
  <si>
    <t>Alexander Dittrich</t>
  </si>
  <si>
    <t>TSV 1862 Radeburg</t>
  </si>
  <si>
    <t>Robin Bruns</t>
  </si>
  <si>
    <t>SV Motor Großenhain</t>
  </si>
  <si>
    <t>Tom Pfütze</t>
  </si>
  <si>
    <t>Leo Urban</t>
  </si>
  <si>
    <t>Ralf Müller</t>
  </si>
  <si>
    <t>Andreas Jahn</t>
  </si>
  <si>
    <t>TSV Garsebach</t>
  </si>
  <si>
    <t>Michael Hilse</t>
  </si>
  <si>
    <t>Karsten Hähne</t>
  </si>
  <si>
    <t>SV Traktor Priestewitz</t>
  </si>
  <si>
    <t>Bernd Polinski</t>
  </si>
  <si>
    <t>Jürgen Splettstößer</t>
  </si>
  <si>
    <t>Falk Heyer</t>
  </si>
  <si>
    <t>Manfred Kriebel</t>
  </si>
  <si>
    <t>Frank Tschuppan</t>
  </si>
  <si>
    <t>SV Stauchitz 47</t>
  </si>
  <si>
    <t>Wolfgang Kriebel</t>
  </si>
  <si>
    <t>Hans-Jürgen Mann</t>
  </si>
  <si>
    <t>Kathrin Pietsch</t>
  </si>
  <si>
    <t>Anett Teuber</t>
  </si>
  <si>
    <t>Anke Freytag</t>
  </si>
  <si>
    <t>Gudrun Naumann</t>
  </si>
  <si>
    <t>Torsten Schäfer</t>
  </si>
  <si>
    <t>TSV 1865 Ohorn</t>
  </si>
  <si>
    <t>Björn Synde</t>
  </si>
  <si>
    <t>SV 1896 Großdubrau</t>
  </si>
  <si>
    <t>Sören Krönert</t>
  </si>
  <si>
    <t>KSV Ottendorf-Okrilla</t>
  </si>
  <si>
    <t>Martin Prechtel</t>
  </si>
  <si>
    <t>SG Lückersdorf-Gelenau</t>
  </si>
  <si>
    <t>Danilo Friedrich</t>
  </si>
  <si>
    <t>KV BW 99 Rodewitz/Hochkirch</t>
  </si>
  <si>
    <t>Paul Funke</t>
  </si>
  <si>
    <t>Baruther SV 90</t>
  </si>
  <si>
    <t>Georg Paschke</t>
  </si>
  <si>
    <t>Königswarthaer SV</t>
  </si>
  <si>
    <t>Lars Hauswald</t>
  </si>
  <si>
    <t>SV Laußnitz</t>
  </si>
  <si>
    <t>Paul Schöpke</t>
  </si>
  <si>
    <t>Sven Peter</t>
  </si>
  <si>
    <t>Manuel Hübner</t>
  </si>
  <si>
    <t>Moritz Richter</t>
  </si>
  <si>
    <t>KV Bautzen 1951</t>
  </si>
  <si>
    <t>Robby Bartuschk</t>
  </si>
  <si>
    <t>Konrad Handrich</t>
  </si>
  <si>
    <t>Königsbrücker KV Weiß-Rot</t>
  </si>
  <si>
    <t>Sandra Kirsten</t>
  </si>
  <si>
    <t>Thonberger SC 1931</t>
  </si>
  <si>
    <t>Isabell Förster</t>
  </si>
  <si>
    <t>SG Großdrebnitz</t>
  </si>
  <si>
    <t>Laura Nikol</t>
  </si>
  <si>
    <t>KSV 69 Lauta</t>
  </si>
  <si>
    <t>Annette Adam</t>
  </si>
  <si>
    <t>SC Hoyerswerda</t>
  </si>
  <si>
    <t>Rita Löscher</t>
  </si>
  <si>
    <t>MSV Bautzen 04</t>
  </si>
  <si>
    <t>Sarah Schöne</t>
  </si>
  <si>
    <t>Ramona Langner</t>
  </si>
  <si>
    <t>Theresa Seifert</t>
  </si>
  <si>
    <t>Sarah Gericke</t>
  </si>
  <si>
    <t>SV Fortschritt Großharthau</t>
  </si>
  <si>
    <t>Theresa Eisold</t>
  </si>
  <si>
    <t>KV Ottendorf-Okrilla</t>
  </si>
  <si>
    <t>Thea-Selina Hornig</t>
  </si>
  <si>
    <t>Simone Paul</t>
  </si>
  <si>
    <t>Antje Gierth</t>
  </si>
  <si>
    <t>SV Biehla-Cunnersdorf</t>
  </si>
  <si>
    <t>Ines Mager</t>
  </si>
  <si>
    <t>SV Burkau</t>
  </si>
  <si>
    <t>Petra Wolff</t>
  </si>
  <si>
    <t>Heike Herbst</t>
  </si>
  <si>
    <t>Teresa Hummel</t>
  </si>
  <si>
    <t>ESV Lok Hoyerswerda</t>
  </si>
  <si>
    <t>Bärbel Wagner</t>
  </si>
  <si>
    <t>Christina Mücke</t>
  </si>
  <si>
    <t>Ramona Mickan</t>
  </si>
  <si>
    <t>SV  Kirschau</t>
  </si>
  <si>
    <t>Elke Fleischhauer</t>
  </si>
  <si>
    <t>TSG Bretnig-Hauswalde</t>
  </si>
  <si>
    <t>Monika Renner</t>
  </si>
  <si>
    <t>Doris Eisold</t>
  </si>
  <si>
    <t>Ingrid Schönfeld</t>
  </si>
  <si>
    <t>Thomas Haufe</t>
  </si>
  <si>
    <t>SG Großröhrsdorf</t>
  </si>
  <si>
    <t>Jörg Meißner</t>
  </si>
  <si>
    <t>Jörg Walther</t>
  </si>
  <si>
    <t>KSV 47 Hoyerswerda</t>
  </si>
  <si>
    <t>Bert Kahlert</t>
  </si>
  <si>
    <t>Axel Jarosch</t>
  </si>
  <si>
    <t>Thomas Belau</t>
  </si>
  <si>
    <t>TSG Bernsdorf</t>
  </si>
  <si>
    <t>Jürgen Schierz</t>
  </si>
  <si>
    <t>Matthias George</t>
  </si>
  <si>
    <t>SV Empor Tröbigau</t>
  </si>
  <si>
    <t>Steffen Eckardt</t>
  </si>
  <si>
    <t>Jürgen Ullrich</t>
  </si>
  <si>
    <t>Dr. Roland Stephan</t>
  </si>
  <si>
    <t>Peter Ritscher</t>
  </si>
  <si>
    <t>Georg Scheede</t>
  </si>
  <si>
    <t>Bernd Stübner</t>
  </si>
  <si>
    <t>Karl-Heinz Richter</t>
  </si>
  <si>
    <t>SSV Stahl Rietschen</t>
  </si>
  <si>
    <t>KKV Bautzen</t>
  </si>
  <si>
    <t>SV Johannstadt</t>
  </si>
  <si>
    <t>Hirschfelder SV</t>
  </si>
  <si>
    <t>Kegelfreunde Zeithain</t>
  </si>
  <si>
    <t>ISG Hagenwerder</t>
  </si>
  <si>
    <t>SG Stahl Schmiedeberg</t>
  </si>
  <si>
    <t>KSV Empor Zittau</t>
  </si>
  <si>
    <r>
      <t xml:space="preserve">Bahn: </t>
    </r>
    <r>
      <rPr>
        <b/>
        <strike/>
        <sz val="11"/>
        <rFont val="Arial"/>
        <family val="2"/>
      </rPr>
      <t>Thonberg</t>
    </r>
  </si>
  <si>
    <r>
      <t xml:space="preserve">Bahn: </t>
    </r>
    <r>
      <rPr>
        <b/>
        <sz val="11"/>
        <rFont val="Arial"/>
        <family val="2"/>
      </rPr>
      <t>Mohorn</t>
    </r>
  </si>
  <si>
    <r>
      <t xml:space="preserve">Bahn: </t>
    </r>
    <r>
      <rPr>
        <b/>
        <sz val="11"/>
        <rFont val="Arial"/>
        <family val="2"/>
      </rPr>
      <t>Königswartha</t>
    </r>
  </si>
  <si>
    <t>Die Startzeiten sind unter "An S Sn A-C" zu finden.</t>
  </si>
  <si>
    <r>
      <t xml:space="preserve">OKV - Einzelmeisterschaften 2022  </t>
    </r>
    <r>
      <rPr>
        <b/>
        <sz val="20"/>
        <rFont val="Arial"/>
        <family val="2"/>
      </rPr>
      <t>U 23w</t>
    </r>
  </si>
  <si>
    <t>Die 8 besten Spielerinnen des Vorlaufs starten am 12.06.2022 zum Endlauf in Bautzen</t>
  </si>
  <si>
    <t>Die 8 besten Spieler des Vorlaufs starten am 12.06.2022 zum Endlauf in Bautzen</t>
  </si>
  <si>
    <t>KSV Neueibau</t>
  </si>
  <si>
    <t>entschuldigt</t>
  </si>
  <si>
    <r>
      <t xml:space="preserve">               Einzelmeisterschaft   2022  </t>
    </r>
    <r>
      <rPr>
        <b/>
        <i/>
        <u val="single"/>
        <sz val="20"/>
        <color indexed="18"/>
        <rFont val="Arial"/>
        <family val="2"/>
      </rPr>
      <t>U 14</t>
    </r>
    <r>
      <rPr>
        <b/>
        <sz val="20"/>
        <color indexed="18"/>
        <rFont val="Arial"/>
        <family val="2"/>
      </rPr>
      <t xml:space="preserve">  weiblich</t>
    </r>
  </si>
  <si>
    <t xml:space="preserve">               Sörnewitz  30.04.2022     Ergebnisse und Platzierung</t>
  </si>
  <si>
    <t>Start-     Nummer</t>
  </si>
  <si>
    <t>Vorname</t>
  </si>
  <si>
    <t>Abräumer</t>
  </si>
  <si>
    <t>Fehlwurf</t>
  </si>
  <si>
    <t>Heinisch</t>
  </si>
  <si>
    <t>Nora</t>
  </si>
  <si>
    <t>Stiller</t>
  </si>
  <si>
    <t>Charlyne</t>
  </si>
  <si>
    <t>Dürsel</t>
  </si>
  <si>
    <t>Jasmin</t>
  </si>
  <si>
    <t>Schölzel</t>
  </si>
  <si>
    <t>Amy</t>
  </si>
  <si>
    <t>Rudolph</t>
  </si>
  <si>
    <t>Linda</t>
  </si>
  <si>
    <t>Drimel</t>
  </si>
  <si>
    <t>Lea-Jeanne</t>
  </si>
  <si>
    <t>Oswald</t>
  </si>
  <si>
    <t>Nancy</t>
  </si>
  <si>
    <t>Porschwitz</t>
  </si>
  <si>
    <t>Jolina</t>
  </si>
  <si>
    <t>Lambrecht</t>
  </si>
  <si>
    <t>Heidi</t>
  </si>
  <si>
    <t>Sebastian</t>
  </si>
  <si>
    <t>Ayleen</t>
  </si>
  <si>
    <t>Jäger-Hülsmann</t>
  </si>
  <si>
    <t>Milene</t>
  </si>
  <si>
    <t>Yuna</t>
  </si>
  <si>
    <t>Laschinsky</t>
  </si>
  <si>
    <t>Tamara</t>
  </si>
  <si>
    <t>Wagner</t>
  </si>
  <si>
    <t>Maira</t>
  </si>
  <si>
    <t>Bittner</t>
  </si>
  <si>
    <t>Saskia</t>
  </si>
  <si>
    <t>Grabitzki</t>
  </si>
  <si>
    <t>Maja</t>
  </si>
  <si>
    <t>Sjöberg</t>
  </si>
  <si>
    <t>Lea-Sophie</t>
  </si>
  <si>
    <t>König</t>
  </si>
  <si>
    <t>Melinda</t>
  </si>
  <si>
    <t>Geschke</t>
  </si>
  <si>
    <t>Klara</t>
  </si>
  <si>
    <t>Gesamt:</t>
  </si>
  <si>
    <t>C</t>
  </si>
  <si>
    <r>
      <t xml:space="preserve">               Einzelmeisterschaft   2022  </t>
    </r>
    <r>
      <rPr>
        <b/>
        <i/>
        <u val="single"/>
        <sz val="20"/>
        <color indexed="18"/>
        <rFont val="Arial"/>
        <family val="2"/>
      </rPr>
      <t>U 14</t>
    </r>
    <r>
      <rPr>
        <b/>
        <sz val="20"/>
        <color indexed="18"/>
        <rFont val="Arial"/>
        <family val="2"/>
      </rPr>
      <t xml:space="preserve">   männlich</t>
    </r>
  </si>
  <si>
    <t xml:space="preserve">                Sörnewitz  30.04.2022     Ergebnisse und Platzierung</t>
  </si>
  <si>
    <t>Seddig</t>
  </si>
  <si>
    <t>Sallivan</t>
  </si>
  <si>
    <t>Riedel</t>
  </si>
  <si>
    <t>Bastian</t>
  </si>
  <si>
    <t>Reimann</t>
  </si>
  <si>
    <t>Ben</t>
  </si>
  <si>
    <t>Nick</t>
  </si>
  <si>
    <t>Grimm</t>
  </si>
  <si>
    <t>Johannes</t>
  </si>
  <si>
    <t>Große</t>
  </si>
  <si>
    <t>Moritz</t>
  </si>
  <si>
    <t>Melzer</t>
  </si>
  <si>
    <t>Fabian</t>
  </si>
  <si>
    <t>Soult</t>
  </si>
  <si>
    <t>Dominic</t>
  </si>
  <si>
    <t>Greve</t>
  </si>
  <si>
    <t>Johny</t>
  </si>
  <si>
    <t>Erler</t>
  </si>
  <si>
    <t>Eddie</t>
  </si>
  <si>
    <t>Hommel</t>
  </si>
  <si>
    <t>Alvin</t>
  </si>
  <si>
    <t>Richter</t>
  </si>
  <si>
    <t>Tobias</t>
  </si>
  <si>
    <t>Meinert</t>
  </si>
  <si>
    <t>Lüttge</t>
  </si>
  <si>
    <t>Toni</t>
  </si>
  <si>
    <t>Reichenbach</t>
  </si>
  <si>
    <t>Cristiano</t>
  </si>
  <si>
    <t>Lucius</t>
  </si>
  <si>
    <t>Jamie</t>
  </si>
  <si>
    <t>Hoffmann</t>
  </si>
  <si>
    <t>Richard</t>
  </si>
  <si>
    <t>Kurt</t>
  </si>
  <si>
    <t>Junghanns</t>
  </si>
  <si>
    <t>Paul</t>
  </si>
  <si>
    <t>Schröder</t>
  </si>
  <si>
    <t>Max</t>
  </si>
  <si>
    <t>Hornig</t>
  </si>
  <si>
    <t>Josefa</t>
  </si>
  <si>
    <r>
      <t xml:space="preserve">Königswarthaer SV </t>
    </r>
    <r>
      <rPr>
        <b/>
        <sz val="12"/>
        <color indexed="10"/>
        <rFont val="Arial"/>
        <family val="2"/>
      </rPr>
      <t>Bahnrekord</t>
    </r>
  </si>
  <si>
    <t>Baß</t>
  </si>
  <si>
    <t>Vanessa</t>
  </si>
  <si>
    <t>Lena</t>
  </si>
  <si>
    <t xml:space="preserve">Baruther SV 90 </t>
  </si>
  <si>
    <t>Pohl</t>
  </si>
  <si>
    <t>Leonie</t>
  </si>
  <si>
    <t>Lehmann</t>
  </si>
  <si>
    <t>Elina</t>
  </si>
  <si>
    <t>Gäbler</t>
  </si>
  <si>
    <t>Seifert</t>
  </si>
  <si>
    <t>Anne</t>
  </si>
  <si>
    <t>Ulbricht</t>
  </si>
  <si>
    <t>Helene</t>
  </si>
  <si>
    <t>TSV 1899 Wehrsdorf</t>
  </si>
  <si>
    <t>Paschke</t>
  </si>
  <si>
    <t>Clara</t>
  </si>
  <si>
    <t>Fasold</t>
  </si>
  <si>
    <t>Ida</t>
  </si>
  <si>
    <t>SG Rroßdrebnitz 1905</t>
  </si>
  <si>
    <t>Edelmann</t>
  </si>
  <si>
    <t>Schmidt</t>
  </si>
  <si>
    <t>Melissa</t>
  </si>
  <si>
    <t>Wendler</t>
  </si>
  <si>
    <t>Lucie</t>
  </si>
  <si>
    <t>KSV 1991</t>
  </si>
  <si>
    <t>Janine</t>
  </si>
  <si>
    <t>Büter</t>
  </si>
  <si>
    <t>Lilly</t>
  </si>
  <si>
    <t>Scheliga</t>
  </si>
  <si>
    <t>Analena</t>
  </si>
  <si>
    <t>Günzel</t>
  </si>
  <si>
    <t>Juliane</t>
  </si>
  <si>
    <t>Schröter</t>
  </si>
  <si>
    <t>Selina</t>
  </si>
  <si>
    <t>Zugehör</t>
  </si>
  <si>
    <t>Clarissa</t>
  </si>
  <si>
    <t>Nico</t>
  </si>
  <si>
    <r>
      <t xml:space="preserve">KV Bautzen 1951 </t>
    </r>
    <r>
      <rPr>
        <b/>
        <sz val="12"/>
        <color indexed="10"/>
        <rFont val="Arial"/>
        <family val="2"/>
      </rPr>
      <t>Bahnrekord</t>
    </r>
  </si>
  <si>
    <t>Heinrich</t>
  </si>
  <si>
    <t>Leon</t>
  </si>
  <si>
    <t>Kramer</t>
  </si>
  <si>
    <t>Julius</t>
  </si>
  <si>
    <t>Graff</t>
  </si>
  <si>
    <t>Joshua</t>
  </si>
  <si>
    <t>Baruther SV</t>
  </si>
  <si>
    <t>Ebermann</t>
  </si>
  <si>
    <t>Lars</t>
  </si>
  <si>
    <t>Mahn</t>
  </si>
  <si>
    <t>Leonard</t>
  </si>
  <si>
    <t>Kaufmann</t>
  </si>
  <si>
    <t>Gustav</t>
  </si>
  <si>
    <t>Fritsche</t>
  </si>
  <si>
    <t>Bergmann</t>
  </si>
  <si>
    <t>Tino</t>
  </si>
  <si>
    <t>Wehlend</t>
  </si>
  <si>
    <t>Jonas</t>
  </si>
  <si>
    <t>KV BW Rodewitz/Hochkirch</t>
  </si>
  <si>
    <t>Imhof</t>
  </si>
  <si>
    <t>Lukas</t>
  </si>
  <si>
    <t>Lißner</t>
  </si>
  <si>
    <t>Felix</t>
  </si>
  <si>
    <t>Rost</t>
  </si>
  <si>
    <t>Thomas</t>
  </si>
  <si>
    <t>Ain</t>
  </si>
  <si>
    <t>Torben</t>
  </si>
  <si>
    <t>Opitz</t>
  </si>
  <si>
    <t>Franz</t>
  </si>
  <si>
    <t>Thrun</t>
  </si>
  <si>
    <t>Lukas René</t>
  </si>
  <si>
    <t xml:space="preserve">          Wülknitz     01.05.2022             Ergebnisse und Platzierung</t>
  </si>
  <si>
    <r>
      <t xml:space="preserve">             Einzelmeisterschaft    2022  </t>
    </r>
    <r>
      <rPr>
        <b/>
        <i/>
        <u val="single"/>
        <sz val="20"/>
        <color indexed="18"/>
        <rFont val="Arial"/>
        <family val="2"/>
      </rPr>
      <t xml:space="preserve">U 18 </t>
    </r>
    <r>
      <rPr>
        <b/>
        <sz val="20"/>
        <color indexed="18"/>
        <rFont val="Arial"/>
        <family val="2"/>
      </rPr>
      <t xml:space="preserve"> weiblich</t>
    </r>
  </si>
  <si>
    <t xml:space="preserve">           Wülknitz     01.05.2022              Ergebnisse und Platzierung</t>
  </si>
  <si>
    <r>
      <t xml:space="preserve">            Einzelmeisterschaft    2022   </t>
    </r>
    <r>
      <rPr>
        <b/>
        <i/>
        <u val="single"/>
        <sz val="20"/>
        <color indexed="18"/>
        <rFont val="Arial"/>
        <family val="2"/>
      </rPr>
      <t>U 18</t>
    </r>
    <r>
      <rPr>
        <b/>
        <sz val="20"/>
        <color indexed="18"/>
        <rFont val="Arial"/>
        <family val="2"/>
      </rPr>
      <t xml:space="preserve">  männlich</t>
    </r>
  </si>
  <si>
    <r>
      <rPr>
        <strike/>
        <sz val="9"/>
        <rFont val="Courier New"/>
        <family val="3"/>
      </rPr>
      <t>Catherine</t>
    </r>
    <r>
      <rPr>
        <strike/>
        <sz val="11"/>
        <rFont val="Courier New"/>
        <family val="3"/>
      </rPr>
      <t xml:space="preserve"> Krumbiegel</t>
    </r>
  </si>
  <si>
    <r>
      <t xml:space="preserve">Bahn: </t>
    </r>
    <r>
      <rPr>
        <b/>
        <sz val="11"/>
        <rFont val="Arial"/>
        <family val="2"/>
      </rPr>
      <t>Kamenz</t>
    </r>
    <r>
      <rPr>
        <b/>
        <sz val="9"/>
        <rFont val="Arial"/>
        <family val="2"/>
      </rPr>
      <t xml:space="preserve"> Stadion d. Jugend</t>
    </r>
  </si>
  <si>
    <t>Ines Seidemann</t>
  </si>
  <si>
    <r>
      <rPr>
        <sz val="11"/>
        <color indexed="10"/>
        <rFont val="Arial"/>
        <family val="2"/>
      </rPr>
      <t>10.05</t>
    </r>
    <r>
      <rPr>
        <sz val="11"/>
        <color indexed="8"/>
        <rFont val="Arial"/>
        <family val="2"/>
      </rPr>
      <t xml:space="preserve"> Uhr Halbfinale 2: VL  6 : VL 3</t>
    </r>
  </si>
  <si>
    <r>
      <rPr>
        <sz val="11"/>
        <color indexed="10"/>
        <rFont val="Arial"/>
        <family val="2"/>
      </rPr>
      <t>12:15</t>
    </r>
    <r>
      <rPr>
        <sz val="11"/>
        <color indexed="8"/>
        <rFont val="Arial"/>
        <family val="2"/>
      </rPr>
      <t xml:space="preserve"> Uhr Halbfinale 3: VL  5 : VL 4</t>
    </r>
  </si>
  <si>
    <r>
      <rPr>
        <sz val="11"/>
        <color indexed="10"/>
        <rFont val="Arial"/>
        <family val="2"/>
      </rPr>
      <t>12:15</t>
    </r>
    <r>
      <rPr>
        <sz val="11"/>
        <color indexed="8"/>
        <rFont val="Arial"/>
        <family val="2"/>
      </rPr>
      <t xml:space="preserve"> Uhr Halbfinale 4: VL  7 : VL 2</t>
    </r>
  </si>
  <si>
    <r>
      <rPr>
        <strike/>
        <sz val="11"/>
        <color indexed="10"/>
        <rFont val="Arial"/>
        <family val="2"/>
      </rPr>
      <t>10:05</t>
    </r>
    <r>
      <rPr>
        <strike/>
        <sz val="11"/>
        <color indexed="8"/>
        <rFont val="Arial"/>
        <family val="2"/>
      </rPr>
      <t xml:space="preserve"> Uhr Halbfinale 1: VL  8 : VL 1</t>
    </r>
  </si>
  <si>
    <t>entsch.</t>
  </si>
  <si>
    <r>
      <rPr>
        <strike/>
        <sz val="11"/>
        <color indexed="10"/>
        <rFont val="Arial"/>
        <family val="2"/>
      </rPr>
      <t>09:00</t>
    </r>
    <r>
      <rPr>
        <strike/>
        <sz val="11"/>
        <color indexed="8"/>
        <rFont val="Arial"/>
        <family val="2"/>
      </rPr>
      <t xml:space="preserve"> Uhr Halbfinale 1: VL  1 : VL 8</t>
    </r>
  </si>
  <si>
    <r>
      <rPr>
        <strike/>
        <sz val="11"/>
        <color indexed="10"/>
        <rFont val="Arial"/>
        <family val="2"/>
      </rPr>
      <t xml:space="preserve">09:00 Uhr </t>
    </r>
    <r>
      <rPr>
        <strike/>
        <sz val="11"/>
        <rFont val="Arial"/>
        <family val="2"/>
      </rPr>
      <t>Halbfinale 2</t>
    </r>
    <r>
      <rPr>
        <strike/>
        <sz val="11"/>
        <color indexed="8"/>
        <rFont val="Arial"/>
        <family val="2"/>
      </rPr>
      <t>: VL  2 : VL7</t>
    </r>
  </si>
  <si>
    <t>Auf Grund zu geringer Starterzahl werden die Halbfinale 09:00 Uhr gestrichen.</t>
  </si>
  <si>
    <t>Die beiden Vorlaufbesten kommen damit direkt ins Finale.</t>
  </si>
  <si>
    <t>Die Vorlaufbeste kommt damit direkt ins Finale.</t>
  </si>
  <si>
    <t>Auf Grund zu geringer Starterzahl wird das Halbfinale 1 10:05 Uhr gestrichen.</t>
  </si>
  <si>
    <t>Ute Honauer</t>
  </si>
  <si>
    <r>
      <rPr>
        <sz val="11"/>
        <color indexed="10"/>
        <rFont val="Arial"/>
        <family val="2"/>
      </rPr>
      <t>10:05</t>
    </r>
    <r>
      <rPr>
        <sz val="11"/>
        <color indexed="8"/>
        <rFont val="Arial"/>
        <family val="2"/>
      </rPr>
      <t xml:space="preserve"> Uhr Halbfinale 1: VL  1 : VL 8</t>
    </r>
  </si>
  <si>
    <t>unentsch.</t>
  </si>
  <si>
    <t>SV Fort. Großharthau</t>
  </si>
  <si>
    <r>
      <rPr>
        <sz val="11"/>
        <color indexed="10"/>
        <rFont val="Arial"/>
        <family val="2"/>
      </rPr>
      <t xml:space="preserve">10:05 Uhr </t>
    </r>
    <r>
      <rPr>
        <sz val="11"/>
        <rFont val="Arial"/>
        <family val="2"/>
      </rPr>
      <t>Halbfinale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2</t>
    </r>
    <r>
      <rPr>
        <sz val="11"/>
        <color indexed="8"/>
        <rFont val="Arial"/>
        <family val="2"/>
      </rPr>
      <t>: VL  2 : VL7</t>
    </r>
  </si>
  <si>
    <t>Unentschuldigt</t>
  </si>
  <si>
    <t>Vorname Name</t>
  </si>
  <si>
    <t>Siegerehrung U14</t>
  </si>
  <si>
    <t>Urlaub</t>
  </si>
  <si>
    <t>Einzelmeisterschaft</t>
  </si>
  <si>
    <t>der Jugend U10 des OKV</t>
  </si>
  <si>
    <t>am 28.05.2022 in Hagenwerder</t>
  </si>
  <si>
    <t>Name, Vorname</t>
  </si>
  <si>
    <t>FW</t>
  </si>
  <si>
    <t>Paul, Noah</t>
  </si>
  <si>
    <t>Hornig, Thilda</t>
  </si>
  <si>
    <t>Ernst, Philipp</t>
  </si>
  <si>
    <t>KV Bl. We. 99 Rodewitz/ H.</t>
  </si>
  <si>
    <t>Grabitzki, Noah</t>
  </si>
  <si>
    <t>Baierl, Carly Finn</t>
  </si>
  <si>
    <t>SV Turbine Bautzen</t>
  </si>
  <si>
    <t>Heidrich, Finn</t>
  </si>
  <si>
    <t>Nasticzky, Darian</t>
  </si>
  <si>
    <t>Jurk, Jannik</t>
  </si>
  <si>
    <t>Drimel, Lotta</t>
  </si>
  <si>
    <t>Mehner, Josefine</t>
  </si>
  <si>
    <t>Herzog, Benny</t>
  </si>
  <si>
    <t>Reichelt, Fritz</t>
  </si>
  <si>
    <t>Endler, Josephine</t>
  </si>
  <si>
    <t>Mark, Justus</t>
  </si>
  <si>
    <t>Friedrich, Jonas</t>
  </si>
  <si>
    <t>Schneider, Alexis</t>
  </si>
  <si>
    <t>Ernst, Marlon</t>
  </si>
  <si>
    <t>Frind, Florian</t>
  </si>
  <si>
    <t>Block, Leonie</t>
  </si>
  <si>
    <t>Weder, Julian</t>
  </si>
  <si>
    <t>Wilhelm, Max</t>
  </si>
  <si>
    <t>Helfer, Finnja</t>
  </si>
  <si>
    <t>Siegerehrungen Mannschaftsmeister und Einzelmeister</t>
  </si>
  <si>
    <t>Beginn</t>
  </si>
  <si>
    <r>
      <t xml:space="preserve">9.00       </t>
    </r>
    <r>
      <rPr>
        <b/>
        <sz val="12"/>
        <color indexed="30"/>
        <rFont val="Arial"/>
        <family val="2"/>
      </rPr>
      <t>Sn C/B</t>
    </r>
  </si>
  <si>
    <t>Ende</t>
  </si>
  <si>
    <t>heute</t>
  </si>
  <si>
    <r>
      <t xml:space="preserve">9.00      </t>
    </r>
    <r>
      <rPr>
        <b/>
        <sz val="12"/>
        <color indexed="30"/>
        <rFont val="Arial"/>
        <family val="2"/>
      </rPr>
      <t>S C/B</t>
    </r>
  </si>
  <si>
    <r>
      <t xml:space="preserve">10.05    </t>
    </r>
    <r>
      <rPr>
        <b/>
        <sz val="12"/>
        <color indexed="30"/>
        <rFont val="Arial"/>
        <family val="2"/>
      </rPr>
      <t>Sn A/C</t>
    </r>
  </si>
  <si>
    <r>
      <t xml:space="preserve">11.10    </t>
    </r>
    <r>
      <rPr>
        <b/>
        <sz val="12"/>
        <color indexed="30"/>
        <rFont val="Arial"/>
        <family val="2"/>
      </rPr>
      <t>Sn B/A</t>
    </r>
  </si>
  <si>
    <r>
      <t xml:space="preserve">12.15    </t>
    </r>
    <r>
      <rPr>
        <b/>
        <sz val="12"/>
        <color indexed="30"/>
        <rFont val="Arial"/>
        <family val="2"/>
      </rPr>
      <t>Sn C/B</t>
    </r>
  </si>
  <si>
    <r>
      <t xml:space="preserve">13.20     </t>
    </r>
    <r>
      <rPr>
        <b/>
        <sz val="12"/>
        <color indexed="30"/>
        <rFont val="Arial"/>
        <family val="2"/>
      </rPr>
      <t>Sn A/C</t>
    </r>
  </si>
  <si>
    <r>
      <t xml:space="preserve">14.25    </t>
    </r>
    <r>
      <rPr>
        <b/>
        <sz val="12"/>
        <color indexed="30"/>
        <rFont val="Arial"/>
        <family val="2"/>
      </rPr>
      <t>Sn B/ A</t>
    </r>
  </si>
  <si>
    <r>
      <t xml:space="preserve">10.05    </t>
    </r>
    <r>
      <rPr>
        <b/>
        <sz val="12"/>
        <color indexed="30"/>
        <rFont val="Arial"/>
        <family val="2"/>
      </rPr>
      <t>S A/C</t>
    </r>
  </si>
  <si>
    <r>
      <t xml:space="preserve">11.10    </t>
    </r>
    <r>
      <rPr>
        <b/>
        <sz val="12"/>
        <color indexed="30"/>
        <rFont val="Arial"/>
        <family val="2"/>
      </rPr>
      <t>S B/A</t>
    </r>
  </si>
  <si>
    <r>
      <t xml:space="preserve">12.15   </t>
    </r>
    <r>
      <rPr>
        <b/>
        <sz val="12"/>
        <color indexed="30"/>
        <rFont val="Arial"/>
        <family val="2"/>
      </rPr>
      <t>S C/B</t>
    </r>
  </si>
  <si>
    <r>
      <t xml:space="preserve">13.20       </t>
    </r>
    <r>
      <rPr>
        <b/>
        <sz val="12"/>
        <color indexed="30"/>
        <rFont val="Arial"/>
        <family val="2"/>
      </rPr>
      <t>S A/C</t>
    </r>
  </si>
  <si>
    <r>
      <t xml:space="preserve">14.25       </t>
    </r>
    <r>
      <rPr>
        <b/>
        <sz val="12"/>
        <color indexed="30"/>
        <rFont val="Arial"/>
        <family val="2"/>
      </rPr>
      <t>S B/A</t>
    </r>
  </si>
  <si>
    <t>Hallensprecher 12.06.2022</t>
  </si>
  <si>
    <t xml:space="preserve">KSV Neugersdorf        </t>
  </si>
  <si>
    <r>
      <t xml:space="preserve">SV Johannstadt           </t>
    </r>
    <r>
      <rPr>
        <b/>
        <sz val="12"/>
        <color indexed="8"/>
        <rFont val="Arial"/>
        <family val="2"/>
      </rPr>
      <t>449</t>
    </r>
  </si>
  <si>
    <r>
      <t xml:space="preserve">SV Wacker Mohorn        </t>
    </r>
    <r>
      <rPr>
        <b/>
        <sz val="12"/>
        <color indexed="8"/>
        <rFont val="Arial"/>
        <family val="2"/>
      </rPr>
      <t>473</t>
    </r>
  </si>
  <si>
    <r>
      <t xml:space="preserve">KSV Ottendorf-Okrilla   </t>
    </r>
    <r>
      <rPr>
        <b/>
        <sz val="12"/>
        <color indexed="8"/>
        <rFont val="Arial"/>
        <family val="2"/>
      </rPr>
      <t>476</t>
    </r>
  </si>
  <si>
    <r>
      <t xml:space="preserve">SV Wacker Mohorn     </t>
    </r>
    <r>
      <rPr>
        <b/>
        <sz val="12"/>
        <color indexed="8"/>
        <rFont val="Arial"/>
        <family val="2"/>
      </rPr>
      <t>499</t>
    </r>
  </si>
  <si>
    <t xml:space="preserve">KSV Dresden-Leuben   </t>
  </si>
  <si>
    <r>
      <t xml:space="preserve">SG Grumbach              </t>
    </r>
    <r>
      <rPr>
        <b/>
        <sz val="12"/>
        <color indexed="8"/>
        <rFont val="Arial"/>
        <family val="2"/>
      </rPr>
      <t xml:space="preserve"> 473</t>
    </r>
  </si>
  <si>
    <r>
      <rPr>
        <sz val="12"/>
        <rFont val="Arial"/>
        <family val="2"/>
      </rPr>
      <t>Bärbel Schucknecht</t>
    </r>
    <r>
      <rPr>
        <sz val="10"/>
        <rFont val="Arial"/>
        <family val="2"/>
      </rPr>
      <t xml:space="preserve">       </t>
    </r>
    <r>
      <rPr>
        <b/>
        <sz val="12"/>
        <color indexed="30"/>
        <rFont val="Arial"/>
        <family val="2"/>
      </rPr>
      <t>Sn B</t>
    </r>
  </si>
  <si>
    <r>
      <rPr>
        <sz val="12"/>
        <rFont val="Arial"/>
        <family val="2"/>
      </rPr>
      <t>Elke Fleischhauer</t>
    </r>
    <r>
      <rPr>
        <sz val="10"/>
        <rFont val="Arial"/>
        <family val="2"/>
      </rPr>
      <t xml:space="preserve">            </t>
    </r>
    <r>
      <rPr>
        <b/>
        <sz val="12"/>
        <color indexed="30"/>
        <rFont val="Arial"/>
        <family val="2"/>
      </rPr>
      <t>Sn C</t>
    </r>
  </si>
  <si>
    <r>
      <rPr>
        <sz val="12"/>
        <rFont val="Arial"/>
        <family val="2"/>
      </rPr>
      <t>Monika Renner</t>
    </r>
    <r>
      <rPr>
        <sz val="10"/>
        <rFont val="Arial"/>
        <family val="2"/>
      </rPr>
      <t xml:space="preserve">                  </t>
    </r>
    <r>
      <rPr>
        <b/>
        <sz val="12"/>
        <color indexed="30"/>
        <rFont val="Arial"/>
        <family val="2"/>
      </rPr>
      <t>Sn C</t>
    </r>
  </si>
  <si>
    <r>
      <rPr>
        <sz val="12"/>
        <rFont val="Arial"/>
        <family val="2"/>
      </rPr>
      <t>Regina Kockel</t>
    </r>
    <r>
      <rPr>
        <sz val="10"/>
        <rFont val="Arial"/>
        <family val="2"/>
      </rPr>
      <t xml:space="preserve">               </t>
    </r>
    <r>
      <rPr>
        <b/>
        <sz val="12"/>
        <color indexed="30"/>
        <rFont val="Arial"/>
        <family val="2"/>
      </rPr>
      <t>Sn B</t>
    </r>
  </si>
  <si>
    <r>
      <rPr>
        <sz val="12"/>
        <rFont val="Arial"/>
        <family val="2"/>
      </rPr>
      <t>Angelika Dürse</t>
    </r>
    <r>
      <rPr>
        <sz val="10"/>
        <rFont val="Arial"/>
        <family val="2"/>
      </rPr>
      <t xml:space="preserve">l                 </t>
    </r>
    <r>
      <rPr>
        <b/>
        <sz val="12"/>
        <color indexed="30"/>
        <rFont val="Arial"/>
        <family val="2"/>
      </rPr>
      <t>Sn B</t>
    </r>
  </si>
  <si>
    <r>
      <rPr>
        <sz val="12"/>
        <rFont val="Arial"/>
        <family val="2"/>
      </rPr>
      <t>Angelika Dürsel</t>
    </r>
    <r>
      <rPr>
        <sz val="10"/>
        <rFont val="Arial"/>
        <family val="2"/>
      </rPr>
      <t xml:space="preserve">                 </t>
    </r>
    <r>
      <rPr>
        <b/>
        <sz val="12"/>
        <color indexed="30"/>
        <rFont val="Arial"/>
        <family val="2"/>
      </rPr>
      <t>Sn B</t>
    </r>
  </si>
  <si>
    <r>
      <rPr>
        <sz val="12"/>
        <rFont val="Arial"/>
        <family val="2"/>
      </rPr>
      <t>Ines Seidemann</t>
    </r>
    <r>
      <rPr>
        <sz val="10"/>
        <rFont val="Arial"/>
        <family val="2"/>
      </rPr>
      <t xml:space="preserve">              </t>
    </r>
    <r>
      <rPr>
        <b/>
        <sz val="12"/>
        <color indexed="30"/>
        <rFont val="Arial"/>
        <family val="2"/>
      </rPr>
      <t>Sn A</t>
    </r>
  </si>
  <si>
    <r>
      <rPr>
        <sz val="12"/>
        <rFont val="Arial"/>
        <family val="2"/>
      </rPr>
      <t>Sybille Mayer</t>
    </r>
    <r>
      <rPr>
        <sz val="10"/>
        <rFont val="Arial"/>
        <family val="2"/>
      </rPr>
      <t xml:space="preserve">                  </t>
    </r>
    <r>
      <rPr>
        <b/>
        <sz val="12"/>
        <color indexed="30"/>
        <rFont val="Arial"/>
        <family val="2"/>
      </rPr>
      <t>Sn A</t>
    </r>
  </si>
  <si>
    <r>
      <rPr>
        <sz val="12"/>
        <rFont val="Arial"/>
        <family val="2"/>
      </rPr>
      <t>Angela Mertz</t>
    </r>
    <r>
      <rPr>
        <sz val="10"/>
        <rFont val="Arial"/>
        <family val="2"/>
      </rPr>
      <t xml:space="preserve">                  </t>
    </r>
    <r>
      <rPr>
        <b/>
        <sz val="12"/>
        <color indexed="30"/>
        <rFont val="Arial"/>
        <family val="2"/>
      </rPr>
      <t>Sn C</t>
    </r>
  </si>
  <si>
    <r>
      <rPr>
        <sz val="12"/>
        <rFont val="Arial"/>
        <family val="2"/>
      </rPr>
      <t>Doris Eisold</t>
    </r>
    <r>
      <rPr>
        <sz val="10"/>
        <rFont val="Arial"/>
        <family val="2"/>
      </rPr>
      <t xml:space="preserve">                     </t>
    </r>
    <r>
      <rPr>
        <b/>
        <sz val="12"/>
        <color indexed="30"/>
        <rFont val="Arial"/>
        <family val="2"/>
      </rPr>
      <t xml:space="preserve">Sn C </t>
    </r>
  </si>
  <si>
    <r>
      <rPr>
        <sz val="12"/>
        <rFont val="Arial"/>
        <family val="2"/>
      </rPr>
      <t>Bärbel Wagner</t>
    </r>
    <r>
      <rPr>
        <sz val="10"/>
        <rFont val="Arial"/>
        <family val="0"/>
      </rPr>
      <t xml:space="preserve">                </t>
    </r>
    <r>
      <rPr>
        <b/>
        <sz val="12"/>
        <color indexed="30"/>
        <rFont val="Arial"/>
        <family val="2"/>
      </rPr>
      <t>Sn B</t>
    </r>
  </si>
  <si>
    <r>
      <t xml:space="preserve">KSV Ottendorf-Okrilla     </t>
    </r>
    <r>
      <rPr>
        <b/>
        <sz val="12"/>
        <color indexed="8"/>
        <rFont val="Arial"/>
        <family val="2"/>
      </rPr>
      <t>475</t>
    </r>
  </si>
  <si>
    <r>
      <t xml:space="preserve">Anett Teuber                  </t>
    </r>
    <r>
      <rPr>
        <b/>
        <sz val="12"/>
        <color indexed="30"/>
        <rFont val="Arial"/>
        <family val="2"/>
      </rPr>
      <t>Sn  A</t>
    </r>
  </si>
  <si>
    <r>
      <t xml:space="preserve">SV Motor Sörnewitz        </t>
    </r>
    <r>
      <rPr>
        <b/>
        <sz val="12"/>
        <color indexed="8"/>
        <rFont val="Arial"/>
        <family val="2"/>
      </rPr>
      <t>506</t>
    </r>
  </si>
  <si>
    <r>
      <t xml:space="preserve">Ines Mager                   </t>
    </r>
    <r>
      <rPr>
        <b/>
        <sz val="12"/>
        <color indexed="30"/>
        <rFont val="Arial"/>
        <family val="2"/>
      </rPr>
      <t>Sn A</t>
    </r>
  </si>
  <si>
    <r>
      <t xml:space="preserve">SV Burkau                      </t>
    </r>
    <r>
      <rPr>
        <b/>
        <sz val="12"/>
        <color indexed="8"/>
        <rFont val="Arial"/>
        <family val="2"/>
      </rPr>
      <t>513</t>
    </r>
  </si>
  <si>
    <r>
      <rPr>
        <sz val="12"/>
        <rFont val="Arial"/>
        <family val="2"/>
      </rPr>
      <t>Monika Otto</t>
    </r>
    <r>
      <rPr>
        <sz val="10"/>
        <rFont val="Arial"/>
        <family val="0"/>
      </rPr>
      <t xml:space="preserve">                   </t>
    </r>
    <r>
      <rPr>
        <b/>
        <sz val="12"/>
        <color indexed="30"/>
        <rFont val="Arial"/>
        <family val="2"/>
      </rPr>
      <t>Sn C</t>
    </r>
  </si>
  <si>
    <r>
      <t xml:space="preserve">KSV Dresden-Leuben                </t>
    </r>
    <r>
      <rPr>
        <b/>
        <sz val="12"/>
        <color indexed="8"/>
        <rFont val="Arial"/>
        <family val="2"/>
      </rPr>
      <t>468</t>
    </r>
  </si>
  <si>
    <r>
      <rPr>
        <sz val="12"/>
        <rFont val="Arial"/>
        <family val="2"/>
      </rPr>
      <t>Ingrid Schönfeld</t>
    </r>
    <r>
      <rPr>
        <sz val="10"/>
        <rFont val="Arial"/>
        <family val="2"/>
      </rPr>
      <t xml:space="preserve">             </t>
    </r>
    <r>
      <rPr>
        <b/>
        <sz val="12"/>
        <color indexed="30"/>
        <rFont val="Arial"/>
        <family val="2"/>
      </rPr>
      <t>Sn C</t>
    </r>
  </si>
  <si>
    <r>
      <rPr>
        <sz val="12"/>
        <rFont val="Arial"/>
        <family val="2"/>
      </rPr>
      <t xml:space="preserve">Gerti Gerisch        </t>
    </r>
    <r>
      <rPr>
        <sz val="10"/>
        <rFont val="Arial"/>
        <family val="0"/>
      </rPr>
      <t xml:space="preserve">          </t>
    </r>
    <r>
      <rPr>
        <b/>
        <sz val="12"/>
        <color indexed="30"/>
        <rFont val="Arial"/>
        <family val="2"/>
      </rPr>
      <t>Sn B</t>
    </r>
  </si>
  <si>
    <r>
      <t xml:space="preserve">Dresdner SV 1910          </t>
    </r>
    <r>
      <rPr>
        <b/>
        <sz val="12"/>
        <color indexed="8"/>
        <rFont val="Arial"/>
        <family val="2"/>
      </rPr>
      <t>476</t>
    </r>
  </si>
  <si>
    <r>
      <rPr>
        <sz val="12"/>
        <rFont val="Arial"/>
        <family val="2"/>
      </rPr>
      <t>Ramona Mickan</t>
    </r>
    <r>
      <rPr>
        <sz val="10"/>
        <rFont val="Arial"/>
        <family val="0"/>
      </rPr>
      <t xml:space="preserve">            </t>
    </r>
    <r>
      <rPr>
        <b/>
        <sz val="12"/>
        <color indexed="30"/>
        <rFont val="Arial"/>
        <family val="2"/>
      </rPr>
      <t>Sn B</t>
    </r>
  </si>
  <si>
    <r>
      <t xml:space="preserve">SV Kirschau                   </t>
    </r>
    <r>
      <rPr>
        <b/>
        <sz val="12"/>
        <color indexed="8"/>
        <rFont val="Arial"/>
        <family val="2"/>
      </rPr>
      <t>477</t>
    </r>
  </si>
  <si>
    <r>
      <rPr>
        <sz val="12"/>
        <rFont val="Arial"/>
        <family val="2"/>
      </rPr>
      <t>Kathrin Pietsch</t>
    </r>
    <r>
      <rPr>
        <sz val="10"/>
        <rFont val="Arial"/>
        <family val="0"/>
      </rPr>
      <t xml:space="preserve">                </t>
    </r>
    <r>
      <rPr>
        <b/>
        <sz val="12"/>
        <color indexed="30"/>
        <rFont val="Arial"/>
        <family val="2"/>
      </rPr>
      <t>Sn A</t>
    </r>
  </si>
  <si>
    <r>
      <t xml:space="preserve">SV Motor Sörnewitz        </t>
    </r>
    <r>
      <rPr>
        <b/>
        <sz val="12"/>
        <color indexed="8"/>
        <rFont val="Arial"/>
        <family val="2"/>
      </rPr>
      <t>514</t>
    </r>
  </si>
  <si>
    <r>
      <t xml:space="preserve">SV Motor Mickten            </t>
    </r>
    <r>
      <rPr>
        <b/>
        <sz val="12"/>
        <color indexed="8"/>
        <rFont val="Arial"/>
        <family val="2"/>
      </rPr>
      <t>521</t>
    </r>
  </si>
  <si>
    <r>
      <t>Kathrin</t>
    </r>
    <r>
      <rPr>
        <sz val="12"/>
        <rFont val="Arial"/>
        <family val="2"/>
      </rPr>
      <t xml:space="preserve"> Grützner-Particus </t>
    </r>
    <r>
      <rPr>
        <b/>
        <sz val="14"/>
        <color indexed="30"/>
        <rFont val="Arial"/>
        <family val="2"/>
      </rPr>
      <t>Sn A</t>
    </r>
  </si>
  <si>
    <r>
      <rPr>
        <sz val="12"/>
        <rFont val="Arial"/>
        <family val="2"/>
      </rPr>
      <t>Monika Grundmann</t>
    </r>
    <r>
      <rPr>
        <b/>
        <sz val="12"/>
        <color indexed="8"/>
        <rFont val="Arial"/>
        <family val="2"/>
      </rPr>
      <t xml:space="preserve">        </t>
    </r>
    <r>
      <rPr>
        <b/>
        <sz val="12"/>
        <color indexed="30"/>
        <rFont val="Arial"/>
        <family val="2"/>
      </rPr>
      <t>Sn C</t>
    </r>
  </si>
  <si>
    <r>
      <rPr>
        <sz val="12"/>
        <rFont val="Arial"/>
        <family val="2"/>
      </rPr>
      <t>Gudrun Naumann</t>
    </r>
    <r>
      <rPr>
        <sz val="10"/>
        <rFont val="Arial"/>
        <family val="0"/>
      </rPr>
      <t xml:space="preserve">            </t>
    </r>
    <r>
      <rPr>
        <b/>
        <sz val="12"/>
        <color indexed="30"/>
        <rFont val="Arial"/>
        <family val="2"/>
      </rPr>
      <t>Sn C</t>
    </r>
  </si>
  <si>
    <r>
      <rPr>
        <sz val="12"/>
        <rFont val="Arial"/>
        <family val="2"/>
      </rPr>
      <t>Ute Honauer</t>
    </r>
    <r>
      <rPr>
        <sz val="10"/>
        <rFont val="Arial"/>
        <family val="0"/>
      </rPr>
      <t xml:space="preserve">                 </t>
    </r>
    <r>
      <rPr>
        <b/>
        <sz val="12"/>
        <color indexed="30"/>
        <rFont val="Arial"/>
        <family val="2"/>
      </rPr>
      <t>Sn B</t>
    </r>
  </si>
  <si>
    <r>
      <t xml:space="preserve">KSV Dresden-Leuben    </t>
    </r>
    <r>
      <rPr>
        <b/>
        <sz val="12"/>
        <color indexed="8"/>
        <rFont val="Arial"/>
        <family val="2"/>
      </rPr>
      <t>489</t>
    </r>
  </si>
  <si>
    <r>
      <rPr>
        <sz val="12"/>
        <rFont val="Arial"/>
        <family val="2"/>
      </rPr>
      <t>Birgit Höse</t>
    </r>
    <r>
      <rPr>
        <sz val="10"/>
        <rFont val="Arial"/>
        <family val="0"/>
      </rPr>
      <t xml:space="preserve">                    </t>
    </r>
    <r>
      <rPr>
        <b/>
        <sz val="12"/>
        <color indexed="30"/>
        <rFont val="Arial"/>
        <family val="2"/>
      </rPr>
      <t>Sn B</t>
    </r>
  </si>
  <si>
    <r>
      <t xml:space="preserve">KSV Dresden-Leuben   </t>
    </r>
    <r>
      <rPr>
        <b/>
        <sz val="12"/>
        <color indexed="8"/>
        <rFont val="Arial"/>
        <family val="2"/>
      </rPr>
      <t>518</t>
    </r>
  </si>
  <si>
    <r>
      <rPr>
        <sz val="12"/>
        <rFont val="Arial"/>
        <family val="2"/>
      </rPr>
      <t xml:space="preserve">Corinna Hoyer           </t>
    </r>
    <r>
      <rPr>
        <sz val="10"/>
        <rFont val="Arial"/>
        <family val="0"/>
      </rPr>
      <t xml:space="preserve">     </t>
    </r>
    <r>
      <rPr>
        <b/>
        <sz val="12"/>
        <color indexed="30"/>
        <rFont val="Arial"/>
        <family val="2"/>
      </rPr>
      <t>Sn A</t>
    </r>
  </si>
  <si>
    <r>
      <t xml:space="preserve">KSV 93 Sebnitz              </t>
    </r>
    <r>
      <rPr>
        <b/>
        <sz val="12"/>
        <color indexed="8"/>
        <rFont val="Arial"/>
        <family val="2"/>
      </rPr>
      <t>525</t>
    </r>
  </si>
  <si>
    <r>
      <rPr>
        <sz val="12"/>
        <rFont val="Arial"/>
        <family val="2"/>
      </rPr>
      <t xml:space="preserve">Heike Herbst   </t>
    </r>
    <r>
      <rPr>
        <sz val="10"/>
        <rFont val="Arial"/>
        <family val="0"/>
      </rPr>
      <t xml:space="preserve">              </t>
    </r>
    <r>
      <rPr>
        <b/>
        <sz val="12"/>
        <color indexed="30"/>
        <rFont val="Arial"/>
        <family val="2"/>
      </rPr>
      <t>Sn A</t>
    </r>
  </si>
  <si>
    <r>
      <t xml:space="preserve">KSV Ottendorf-Okrilla   </t>
    </r>
    <r>
      <rPr>
        <b/>
        <sz val="12"/>
        <color indexed="8"/>
        <rFont val="Arial"/>
        <family val="2"/>
      </rPr>
      <t>531</t>
    </r>
  </si>
  <si>
    <r>
      <rPr>
        <sz val="12"/>
        <rFont val="Arial"/>
        <family val="2"/>
      </rPr>
      <t>Dr. Roland Stephan</t>
    </r>
    <r>
      <rPr>
        <sz val="10"/>
        <rFont val="Arial"/>
        <family val="0"/>
      </rPr>
      <t xml:space="preserve">           </t>
    </r>
    <r>
      <rPr>
        <b/>
        <sz val="12"/>
        <color indexed="30"/>
        <rFont val="Arial"/>
        <family val="2"/>
      </rPr>
      <t>S C</t>
    </r>
  </si>
  <si>
    <r>
      <t xml:space="preserve">SV 1896 Großdubrau      </t>
    </r>
    <r>
      <rPr>
        <b/>
        <sz val="12"/>
        <color indexed="8"/>
        <rFont val="Arial"/>
        <family val="2"/>
      </rPr>
      <t>513</t>
    </r>
  </si>
  <si>
    <r>
      <rPr>
        <sz val="12"/>
        <rFont val="Arial"/>
        <family val="2"/>
      </rPr>
      <t xml:space="preserve">Peter Ritscher           </t>
    </r>
    <r>
      <rPr>
        <sz val="10"/>
        <rFont val="Arial"/>
        <family val="0"/>
      </rPr>
      <t xml:space="preserve">       </t>
    </r>
    <r>
      <rPr>
        <b/>
        <sz val="12"/>
        <color indexed="30"/>
        <rFont val="Arial"/>
        <family val="2"/>
      </rPr>
      <t>S C</t>
    </r>
  </si>
  <si>
    <r>
      <t xml:space="preserve">SV 1896 Großdubrau      </t>
    </r>
    <r>
      <rPr>
        <b/>
        <sz val="12"/>
        <color indexed="8"/>
        <rFont val="Arial"/>
        <family val="2"/>
      </rPr>
      <t>515</t>
    </r>
  </si>
  <si>
    <r>
      <rPr>
        <sz val="12"/>
        <rFont val="Arial"/>
        <family val="2"/>
      </rPr>
      <t>Steffen Eckardt</t>
    </r>
    <r>
      <rPr>
        <sz val="10"/>
        <rFont val="Arial"/>
        <family val="0"/>
      </rPr>
      <t xml:space="preserve">                  </t>
    </r>
    <r>
      <rPr>
        <b/>
        <sz val="12"/>
        <color indexed="30"/>
        <rFont val="Arial"/>
        <family val="2"/>
      </rPr>
      <t>S B</t>
    </r>
  </si>
  <si>
    <r>
      <rPr>
        <sz val="12"/>
        <rFont val="Arial"/>
        <family val="2"/>
      </rPr>
      <t xml:space="preserve">Matthias George  </t>
    </r>
    <r>
      <rPr>
        <sz val="10"/>
        <rFont val="Arial"/>
        <family val="0"/>
      </rPr>
      <t xml:space="preserve">             </t>
    </r>
    <r>
      <rPr>
        <b/>
        <sz val="12"/>
        <color indexed="30"/>
        <rFont val="Arial"/>
        <family val="2"/>
      </rPr>
      <t>S B</t>
    </r>
  </si>
  <si>
    <r>
      <t xml:space="preserve">Königsbrücker KV W-R </t>
    </r>
    <r>
      <rPr>
        <b/>
        <sz val="12"/>
        <color indexed="8"/>
        <rFont val="Arial"/>
        <family val="2"/>
      </rPr>
      <t xml:space="preserve"> 527</t>
    </r>
  </si>
  <si>
    <r>
      <t xml:space="preserve">SV Empor Tröbigau       </t>
    </r>
    <r>
      <rPr>
        <b/>
        <sz val="12"/>
        <color indexed="8"/>
        <rFont val="Arial"/>
        <family val="2"/>
      </rPr>
      <t>532</t>
    </r>
  </si>
  <si>
    <r>
      <rPr>
        <sz val="12"/>
        <rFont val="Arial"/>
        <family val="2"/>
      </rPr>
      <t xml:space="preserve">Dietmar Nake      </t>
    </r>
    <r>
      <rPr>
        <sz val="10"/>
        <rFont val="Arial"/>
        <family val="0"/>
      </rPr>
      <t xml:space="preserve">               </t>
    </r>
    <r>
      <rPr>
        <b/>
        <sz val="12"/>
        <color indexed="30"/>
        <rFont val="Arial"/>
        <family val="2"/>
      </rPr>
      <t>S A</t>
    </r>
  </si>
  <si>
    <r>
      <t xml:space="preserve">Dresdner SV 1910          </t>
    </r>
    <r>
      <rPr>
        <b/>
        <sz val="12"/>
        <color indexed="8"/>
        <rFont val="Arial"/>
        <family val="2"/>
      </rPr>
      <t>503</t>
    </r>
  </si>
  <si>
    <r>
      <rPr>
        <sz val="12"/>
        <rFont val="Arial"/>
        <family val="2"/>
      </rPr>
      <t>Andreas Jahn</t>
    </r>
    <r>
      <rPr>
        <sz val="10"/>
        <rFont val="Arial"/>
        <family val="0"/>
      </rPr>
      <t xml:space="preserve">                    </t>
    </r>
    <r>
      <rPr>
        <b/>
        <sz val="12"/>
        <color indexed="30"/>
        <rFont val="Arial"/>
        <family val="2"/>
      </rPr>
      <t>S A</t>
    </r>
  </si>
  <si>
    <r>
      <t xml:space="preserve">TSV Garsebach              </t>
    </r>
    <r>
      <rPr>
        <b/>
        <sz val="12"/>
        <color indexed="8"/>
        <rFont val="Arial"/>
        <family val="2"/>
      </rPr>
      <t>513</t>
    </r>
  </si>
  <si>
    <r>
      <rPr>
        <sz val="12"/>
        <rFont val="Arial"/>
        <family val="2"/>
      </rPr>
      <t>Wolfgang Kriebel</t>
    </r>
    <r>
      <rPr>
        <sz val="10"/>
        <rFont val="Arial"/>
        <family val="0"/>
      </rPr>
      <t xml:space="preserve">              </t>
    </r>
    <r>
      <rPr>
        <b/>
        <sz val="12"/>
        <color indexed="30"/>
        <rFont val="Arial"/>
        <family val="2"/>
      </rPr>
      <t>S C</t>
    </r>
  </si>
  <si>
    <r>
      <t xml:space="preserve">SV Motor Sörnewitz         </t>
    </r>
    <r>
      <rPr>
        <b/>
        <sz val="12"/>
        <color indexed="8"/>
        <rFont val="Arial"/>
        <family val="2"/>
      </rPr>
      <t>544</t>
    </r>
  </si>
  <si>
    <r>
      <rPr>
        <sz val="12"/>
        <rFont val="Arial"/>
        <family val="2"/>
      </rPr>
      <t>Frank Tschuppan</t>
    </r>
    <r>
      <rPr>
        <sz val="10"/>
        <rFont val="Arial"/>
        <family val="0"/>
      </rPr>
      <t xml:space="preserve">             </t>
    </r>
    <r>
      <rPr>
        <b/>
        <sz val="12"/>
        <color indexed="30"/>
        <rFont val="Arial"/>
        <family val="2"/>
      </rPr>
      <t>S C</t>
    </r>
  </si>
  <si>
    <r>
      <t xml:space="preserve">SV Stauchitz 47              </t>
    </r>
    <r>
      <rPr>
        <b/>
        <sz val="12"/>
        <color indexed="8"/>
        <rFont val="Arial"/>
        <family val="2"/>
      </rPr>
      <t>547</t>
    </r>
  </si>
  <si>
    <r>
      <rPr>
        <sz val="12"/>
        <rFont val="Arial"/>
        <family val="2"/>
      </rPr>
      <t xml:space="preserve">Thomas Belau   </t>
    </r>
    <r>
      <rPr>
        <sz val="10"/>
        <rFont val="Arial"/>
        <family val="0"/>
      </rPr>
      <t xml:space="preserve">                </t>
    </r>
    <r>
      <rPr>
        <b/>
        <sz val="12"/>
        <color indexed="30"/>
        <rFont val="Arial"/>
        <family val="2"/>
      </rPr>
      <t>S B</t>
    </r>
  </si>
  <si>
    <r>
      <t xml:space="preserve">TSG Bernsdorf               </t>
    </r>
    <r>
      <rPr>
        <b/>
        <sz val="12"/>
        <color indexed="8"/>
        <rFont val="Arial"/>
        <family val="2"/>
      </rPr>
      <t>536</t>
    </r>
  </si>
  <si>
    <r>
      <rPr>
        <sz val="12"/>
        <rFont val="Arial"/>
        <family val="2"/>
      </rPr>
      <t xml:space="preserve">Hermann Ilgen     </t>
    </r>
    <r>
      <rPr>
        <sz val="10"/>
        <rFont val="Arial"/>
        <family val="0"/>
      </rPr>
      <t xml:space="preserve">              </t>
    </r>
    <r>
      <rPr>
        <b/>
        <sz val="12"/>
        <color indexed="30"/>
        <rFont val="Arial"/>
        <family val="2"/>
      </rPr>
      <t>S B</t>
    </r>
  </si>
  <si>
    <r>
      <t xml:space="preserve">Dorfhainer SV                </t>
    </r>
    <r>
      <rPr>
        <b/>
        <sz val="12"/>
        <color indexed="8"/>
        <rFont val="Arial"/>
        <family val="2"/>
      </rPr>
      <t>536</t>
    </r>
  </si>
  <si>
    <r>
      <t xml:space="preserve">Axel Jarosch                     </t>
    </r>
    <r>
      <rPr>
        <b/>
        <sz val="12"/>
        <color indexed="30"/>
        <rFont val="Arial"/>
        <family val="2"/>
      </rPr>
      <t>S A</t>
    </r>
  </si>
  <si>
    <r>
      <t xml:space="preserve">ESV Lok Hoyerswerda    </t>
    </r>
    <r>
      <rPr>
        <b/>
        <sz val="12"/>
        <color indexed="8"/>
        <rFont val="Arial"/>
        <family val="2"/>
      </rPr>
      <t>522</t>
    </r>
  </si>
  <si>
    <r>
      <t xml:space="preserve">ESV Lok Hoyerswerda    </t>
    </r>
    <r>
      <rPr>
        <b/>
        <sz val="12"/>
        <color indexed="8"/>
        <rFont val="Arial"/>
        <family val="2"/>
      </rPr>
      <t>525</t>
    </r>
  </si>
  <si>
    <r>
      <t xml:space="preserve">Jörg Meißner                     </t>
    </r>
    <r>
      <rPr>
        <b/>
        <sz val="12"/>
        <color indexed="30"/>
        <rFont val="Arial"/>
        <family val="2"/>
      </rPr>
      <t>S A</t>
    </r>
  </si>
  <si>
    <r>
      <rPr>
        <sz val="12"/>
        <rFont val="Arial"/>
        <family val="2"/>
      </rPr>
      <t xml:space="preserve">Bernd Stübner   </t>
    </r>
    <r>
      <rPr>
        <sz val="10"/>
        <rFont val="Arial"/>
        <family val="0"/>
      </rPr>
      <t xml:space="preserve">              </t>
    </r>
    <r>
      <rPr>
        <b/>
        <sz val="12"/>
        <color indexed="30"/>
        <rFont val="Arial"/>
        <family val="2"/>
      </rPr>
      <t>S C</t>
    </r>
  </si>
  <si>
    <r>
      <t xml:space="preserve">KSV Ottendorf-Okrilla      </t>
    </r>
    <r>
      <rPr>
        <b/>
        <sz val="12"/>
        <color indexed="8"/>
        <rFont val="Arial"/>
        <family val="2"/>
      </rPr>
      <t>552</t>
    </r>
  </si>
  <si>
    <r>
      <rPr>
        <sz val="12"/>
        <rFont val="Arial"/>
        <family val="2"/>
      </rPr>
      <t>Georg Scheede</t>
    </r>
    <r>
      <rPr>
        <sz val="10"/>
        <rFont val="Arial"/>
        <family val="0"/>
      </rPr>
      <t xml:space="preserve">                </t>
    </r>
    <r>
      <rPr>
        <b/>
        <sz val="12"/>
        <color indexed="30"/>
        <rFont val="Arial"/>
        <family val="2"/>
      </rPr>
      <t>S C</t>
    </r>
  </si>
  <si>
    <r>
      <t xml:space="preserve">Thonberger SV                </t>
    </r>
    <r>
      <rPr>
        <b/>
        <sz val="12"/>
        <color indexed="8"/>
        <rFont val="Arial"/>
        <family val="2"/>
      </rPr>
      <t>554</t>
    </r>
  </si>
  <si>
    <r>
      <rPr>
        <sz val="12"/>
        <rFont val="Arial"/>
        <family val="2"/>
      </rPr>
      <t>Jürgen Schierz</t>
    </r>
    <r>
      <rPr>
        <sz val="10"/>
        <rFont val="Arial"/>
        <family val="0"/>
      </rPr>
      <t xml:space="preserve">                 </t>
    </r>
    <r>
      <rPr>
        <b/>
        <sz val="12"/>
        <color indexed="30"/>
        <rFont val="Arial"/>
        <family val="2"/>
      </rPr>
      <t>S B</t>
    </r>
  </si>
  <si>
    <r>
      <t xml:space="preserve">KV Bautzen 1951            </t>
    </r>
    <r>
      <rPr>
        <b/>
        <sz val="12"/>
        <color indexed="8"/>
        <rFont val="Arial"/>
        <family val="2"/>
      </rPr>
      <t>546</t>
    </r>
  </si>
  <si>
    <r>
      <rPr>
        <sz val="12"/>
        <rFont val="Arial"/>
        <family val="2"/>
      </rPr>
      <t xml:space="preserve">Jürgen Ullrich </t>
    </r>
    <r>
      <rPr>
        <sz val="10"/>
        <rFont val="Arial"/>
        <family val="0"/>
      </rPr>
      <t xml:space="preserve">                  </t>
    </r>
    <r>
      <rPr>
        <b/>
        <sz val="12"/>
        <color indexed="30"/>
        <rFont val="Arial"/>
        <family val="2"/>
      </rPr>
      <t>S B</t>
    </r>
  </si>
  <si>
    <r>
      <t xml:space="preserve">SV 1896 Großdubrau    </t>
    </r>
    <r>
      <rPr>
        <b/>
        <sz val="12"/>
        <color indexed="8"/>
        <rFont val="Arial"/>
        <family val="2"/>
      </rPr>
      <t>561</t>
    </r>
  </si>
  <si>
    <r>
      <rPr>
        <sz val="12"/>
        <rFont val="Arial"/>
        <family val="2"/>
      </rPr>
      <t xml:space="preserve">Bert Kahlert   </t>
    </r>
    <r>
      <rPr>
        <sz val="10"/>
        <rFont val="Arial"/>
        <family val="0"/>
      </rPr>
      <t xml:space="preserve">                    </t>
    </r>
    <r>
      <rPr>
        <b/>
        <sz val="12"/>
        <color indexed="30"/>
        <rFont val="Arial"/>
        <family val="2"/>
      </rPr>
      <t>S A</t>
    </r>
  </si>
  <si>
    <r>
      <t xml:space="preserve">KSV Ottendorf-Okrilla     </t>
    </r>
    <r>
      <rPr>
        <b/>
        <sz val="12"/>
        <color indexed="8"/>
        <rFont val="Arial"/>
        <family val="2"/>
      </rPr>
      <t>534</t>
    </r>
  </si>
  <si>
    <r>
      <rPr>
        <sz val="12"/>
        <rFont val="Arial"/>
        <family val="2"/>
      </rPr>
      <t xml:space="preserve">Fred Kühn          </t>
    </r>
    <r>
      <rPr>
        <sz val="10"/>
        <rFont val="Arial"/>
        <family val="0"/>
      </rPr>
      <t xml:space="preserve">               </t>
    </r>
    <r>
      <rPr>
        <b/>
        <sz val="12"/>
        <color indexed="30"/>
        <rFont val="Arial"/>
        <family val="2"/>
      </rPr>
      <t>S A</t>
    </r>
  </si>
  <si>
    <r>
      <rPr>
        <sz val="12"/>
        <rFont val="Arial"/>
        <family val="2"/>
      </rPr>
      <t>Hans-Jürgen Mann</t>
    </r>
    <r>
      <rPr>
        <sz val="10"/>
        <rFont val="Arial"/>
        <family val="0"/>
      </rPr>
      <t xml:space="preserve">            </t>
    </r>
    <r>
      <rPr>
        <b/>
        <sz val="12"/>
        <color indexed="30"/>
        <rFont val="Arial"/>
        <family val="2"/>
      </rPr>
      <t>S C</t>
    </r>
  </si>
  <si>
    <r>
      <t xml:space="preserve">TSG 1862 Radeburg      </t>
    </r>
    <r>
      <rPr>
        <b/>
        <sz val="12"/>
        <color indexed="8"/>
        <rFont val="Arial"/>
        <family val="2"/>
      </rPr>
      <t>557</t>
    </r>
  </si>
  <si>
    <r>
      <rPr>
        <sz val="12"/>
        <rFont val="Arial"/>
        <family val="2"/>
      </rPr>
      <t>Karl-Heinz Richter</t>
    </r>
    <r>
      <rPr>
        <sz val="10"/>
        <rFont val="Arial"/>
        <family val="0"/>
      </rPr>
      <t xml:space="preserve">            </t>
    </r>
    <r>
      <rPr>
        <b/>
        <sz val="12"/>
        <color indexed="30"/>
        <rFont val="Arial"/>
        <family val="2"/>
      </rPr>
      <t>S C</t>
    </r>
  </si>
  <si>
    <r>
      <t xml:space="preserve">KSV Ottendorf-Okrilla     </t>
    </r>
    <r>
      <rPr>
        <b/>
        <sz val="12"/>
        <color indexed="8"/>
        <rFont val="Arial"/>
        <family val="2"/>
      </rPr>
      <t>573</t>
    </r>
  </si>
  <si>
    <r>
      <rPr>
        <sz val="12"/>
        <rFont val="Arial"/>
        <family val="2"/>
      </rPr>
      <t xml:space="preserve">Falk Heyer             </t>
    </r>
    <r>
      <rPr>
        <sz val="10"/>
        <rFont val="Arial"/>
        <family val="0"/>
      </rPr>
      <t xml:space="preserve">           </t>
    </r>
    <r>
      <rPr>
        <b/>
        <sz val="12"/>
        <color indexed="30"/>
        <rFont val="Arial"/>
        <family val="2"/>
      </rPr>
      <t>S B</t>
    </r>
  </si>
  <si>
    <r>
      <t xml:space="preserve">ESV Lok Wülknitz           </t>
    </r>
    <r>
      <rPr>
        <b/>
        <sz val="12"/>
        <color indexed="8"/>
        <rFont val="Arial"/>
        <family val="2"/>
      </rPr>
      <t>561</t>
    </r>
  </si>
  <si>
    <r>
      <t xml:space="preserve">SV Motor Sörnewitz         </t>
    </r>
    <r>
      <rPr>
        <b/>
        <sz val="12"/>
        <color indexed="8"/>
        <rFont val="Arial"/>
        <family val="2"/>
      </rPr>
      <t>569</t>
    </r>
  </si>
  <si>
    <r>
      <rPr>
        <sz val="12"/>
        <rFont val="Arial"/>
        <family val="2"/>
      </rPr>
      <t>Jürgen Splettstößer</t>
    </r>
    <r>
      <rPr>
        <sz val="10"/>
        <rFont val="Arial"/>
        <family val="0"/>
      </rPr>
      <t xml:space="preserve">          </t>
    </r>
    <r>
      <rPr>
        <b/>
        <sz val="12"/>
        <color indexed="30"/>
        <rFont val="Arial"/>
        <family val="2"/>
      </rPr>
      <t>S B</t>
    </r>
  </si>
  <si>
    <r>
      <rPr>
        <sz val="12"/>
        <rFont val="Arial"/>
        <family val="2"/>
      </rPr>
      <t xml:space="preserve">Uwe Schierz    </t>
    </r>
    <r>
      <rPr>
        <sz val="10"/>
        <rFont val="Arial"/>
        <family val="0"/>
      </rPr>
      <t xml:space="preserve">                 </t>
    </r>
    <r>
      <rPr>
        <b/>
        <sz val="12"/>
        <color indexed="30"/>
        <rFont val="Arial"/>
        <family val="2"/>
      </rPr>
      <t>S A</t>
    </r>
  </si>
  <si>
    <r>
      <t xml:space="preserve">SG Einheit DD-Mitte      </t>
    </r>
    <r>
      <rPr>
        <b/>
        <sz val="12"/>
        <color indexed="8"/>
        <rFont val="Arial"/>
        <family val="2"/>
      </rPr>
      <t>537</t>
    </r>
  </si>
  <si>
    <r>
      <t xml:space="preserve">KSV Neustadt                 </t>
    </r>
    <r>
      <rPr>
        <b/>
        <sz val="12"/>
        <color indexed="8"/>
        <rFont val="Arial"/>
        <family val="2"/>
      </rPr>
      <t>539</t>
    </r>
  </si>
  <si>
    <r>
      <rPr>
        <sz val="12"/>
        <rFont val="Arial"/>
        <family val="2"/>
      </rPr>
      <t xml:space="preserve">Jörg Walther </t>
    </r>
    <r>
      <rPr>
        <sz val="10"/>
        <rFont val="Arial"/>
        <family val="0"/>
      </rPr>
      <t xml:space="preserve">                     </t>
    </r>
    <r>
      <rPr>
        <b/>
        <sz val="12"/>
        <color indexed="30"/>
        <rFont val="Arial"/>
        <family val="2"/>
      </rPr>
      <t>S A</t>
    </r>
  </si>
  <si>
    <r>
      <t xml:space="preserve">KSV 47 Hoyerswerda      </t>
    </r>
    <r>
      <rPr>
        <b/>
        <sz val="12"/>
        <color indexed="8"/>
        <rFont val="Arial"/>
        <family val="2"/>
      </rPr>
      <t>551</t>
    </r>
  </si>
  <si>
    <t>krank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</si>
</sst>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h:mm"/>
    <numFmt numFmtId="167" formatCode="h:mm;@"/>
    <numFmt numFmtId="168" formatCode="0.0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  <numFmt numFmtId="173" formatCode="[$-407]dddd\,\ d\.\ mmmm\ yyyy"/>
    <numFmt numFmtId="174" formatCode="[$-F400]h:mm:ss\ AM/PM"/>
  </numFmts>
  <fonts count="148">
    <font>
      <sz val="10"/>
      <name val="Arial"/>
      <family val="0"/>
    </font>
    <font>
      <sz val="11"/>
      <color indexed="8"/>
      <name val="Calibri"/>
      <family val="2"/>
    </font>
    <font>
      <b/>
      <sz val="28"/>
      <color indexed="23"/>
      <name val="Zurich Ex BT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color indexed="23"/>
      <name val="Arial"/>
      <family val="2"/>
    </font>
    <font>
      <sz val="28"/>
      <color indexed="47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Courier New"/>
      <family val="3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Courier New"/>
      <family val="3"/>
    </font>
    <font>
      <b/>
      <i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ourier New"/>
      <family val="3"/>
    </font>
    <font>
      <b/>
      <sz val="20"/>
      <name val="MirkwoodGothicBroad"/>
      <family val="0"/>
    </font>
    <font>
      <b/>
      <sz val="14"/>
      <color indexed="23"/>
      <name val="Zurich Ex BT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28"/>
      <name val="Zurich Ex BT"/>
      <family val="0"/>
    </font>
    <font>
      <b/>
      <sz val="18"/>
      <name val="Arial"/>
      <family val="2"/>
    </font>
    <font>
      <b/>
      <sz val="20"/>
      <color indexed="23"/>
      <name val="Arial"/>
      <family val="2"/>
    </font>
    <font>
      <b/>
      <sz val="20"/>
      <name val="Arial"/>
      <family val="2"/>
    </font>
    <font>
      <b/>
      <sz val="11"/>
      <color indexed="10"/>
      <name val="Arial"/>
      <family val="2"/>
    </font>
    <font>
      <b/>
      <sz val="18"/>
      <color indexed="23"/>
      <name val="Arial"/>
      <family val="2"/>
    </font>
    <font>
      <strike/>
      <sz val="8"/>
      <name val="Arial"/>
      <family val="2"/>
    </font>
    <font>
      <strike/>
      <sz val="11"/>
      <name val="Courier New"/>
      <family val="3"/>
    </font>
    <font>
      <b/>
      <strike/>
      <sz val="11"/>
      <name val="Arial"/>
      <family val="2"/>
    </font>
    <font>
      <strike/>
      <sz val="11"/>
      <name val="Arial"/>
      <family val="2"/>
    </font>
    <font>
      <strike/>
      <sz val="8"/>
      <name val="Courier New"/>
      <family val="3"/>
    </font>
    <font>
      <b/>
      <sz val="12"/>
      <color indexed="10"/>
      <name val="Arial"/>
      <family val="2"/>
    </font>
    <font>
      <b/>
      <sz val="20"/>
      <color indexed="18"/>
      <name val="Arial"/>
      <family val="2"/>
    </font>
    <font>
      <b/>
      <i/>
      <u val="single"/>
      <sz val="20"/>
      <color indexed="18"/>
      <name val="Arial"/>
      <family val="2"/>
    </font>
    <font>
      <sz val="18"/>
      <color indexed="18"/>
      <name val="Arial"/>
      <family val="2"/>
    </font>
    <font>
      <sz val="12"/>
      <color indexed="8"/>
      <name val="Arial"/>
      <family val="2"/>
    </font>
    <font>
      <b/>
      <u val="single"/>
      <sz val="18"/>
      <name val="Arial"/>
      <family val="2"/>
    </font>
    <font>
      <b/>
      <sz val="36"/>
      <name val="Wingdings 2"/>
      <family val="1"/>
    </font>
    <font>
      <b/>
      <i/>
      <sz val="14"/>
      <name val="Arial"/>
      <family val="2"/>
    </font>
    <font>
      <strike/>
      <sz val="9"/>
      <name val="Courier New"/>
      <family val="3"/>
    </font>
    <font>
      <strike/>
      <sz val="12"/>
      <name val="Arial"/>
      <family val="2"/>
    </font>
    <font>
      <strike/>
      <sz val="11"/>
      <color indexed="8"/>
      <name val="Arial"/>
      <family val="2"/>
    </font>
    <font>
      <strike/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i/>
      <sz val="12"/>
      <name val="Arial"/>
      <family val="2"/>
    </font>
    <font>
      <b/>
      <sz val="14"/>
      <color indexed="3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ourier New"/>
      <family val="3"/>
    </font>
    <font>
      <sz val="8"/>
      <color indexed="9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sz val="8"/>
      <color indexed="10"/>
      <name val="Arial"/>
      <family val="2"/>
    </font>
    <font>
      <b/>
      <sz val="16"/>
      <color indexed="10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9"/>
      <name val="Arial"/>
      <family val="2"/>
    </font>
    <font>
      <sz val="7.5"/>
      <color indexed="8"/>
      <name val="Arial"/>
      <family val="2"/>
    </font>
    <font>
      <sz val="10"/>
      <color indexed="22"/>
      <name val="Arial"/>
      <family val="2"/>
    </font>
    <font>
      <b/>
      <sz val="10"/>
      <color indexed="57"/>
      <name val="Arial"/>
      <family val="2"/>
    </font>
    <font>
      <sz val="11"/>
      <color indexed="10"/>
      <name val="Courier New"/>
      <family val="3"/>
    </font>
    <font>
      <sz val="8"/>
      <color indexed="13"/>
      <name val="Arial"/>
      <family val="2"/>
    </font>
    <font>
      <sz val="8"/>
      <color indexed="17"/>
      <name val="Arial"/>
      <family val="2"/>
    </font>
    <font>
      <sz val="11"/>
      <color indexed="9"/>
      <name val="Arial"/>
      <family val="2"/>
    </font>
    <font>
      <b/>
      <sz val="18"/>
      <color indexed="8"/>
      <name val="Calibri"/>
      <family val="2"/>
    </font>
    <font>
      <b/>
      <sz val="18"/>
      <color indexed="10"/>
      <name val="Arial"/>
      <family val="2"/>
    </font>
    <font>
      <b/>
      <sz val="14"/>
      <color indexed="17"/>
      <name val="Arial"/>
      <family val="2"/>
    </font>
    <font>
      <i/>
      <sz val="12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0"/>
      <name val="Courier New"/>
      <family val="3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8"/>
      <color rgb="FFFF0000"/>
      <name val="Arial"/>
      <family val="2"/>
    </font>
    <font>
      <b/>
      <sz val="16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sz val="7.5"/>
      <color rgb="FF000000"/>
      <name val="Arial"/>
      <family val="2"/>
    </font>
    <font>
      <sz val="10"/>
      <color theme="0" tint="-0.04997999966144562"/>
      <name val="Arial"/>
      <family val="2"/>
    </font>
    <font>
      <b/>
      <sz val="10"/>
      <color theme="6"/>
      <name val="Arial"/>
      <family val="2"/>
    </font>
    <font>
      <sz val="11"/>
      <color rgb="FFFF0000"/>
      <name val="Courier New"/>
      <family val="3"/>
    </font>
    <font>
      <sz val="8"/>
      <color rgb="FFFFFF00"/>
      <name val="Arial"/>
      <family val="2"/>
    </font>
    <font>
      <sz val="8"/>
      <color rgb="FF00B05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theme="0"/>
      <name val="Arial"/>
      <family val="2"/>
    </font>
    <font>
      <b/>
      <sz val="18"/>
      <color theme="1"/>
      <name val="Calibri"/>
      <family val="2"/>
    </font>
    <font>
      <b/>
      <sz val="18"/>
      <color rgb="FFFF0000"/>
      <name val="Arial"/>
      <family val="2"/>
    </font>
    <font>
      <b/>
      <sz val="14"/>
      <color rgb="FF00B050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4"/>
      <color theme="1"/>
      <name val="Arial"/>
      <family val="2"/>
    </font>
    <font>
      <strike/>
      <sz val="11"/>
      <color theme="1"/>
      <name val="Arial"/>
      <family val="2"/>
    </font>
    <font>
      <b/>
      <sz val="18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9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/>
    </border>
    <border>
      <left/>
      <right style="hair"/>
      <top style="hair"/>
      <bottom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thin"/>
      <right style="thin"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/>
      <bottom style="thin"/>
    </border>
    <border>
      <left style="thin">
        <color indexed="23"/>
      </left>
      <right/>
      <top/>
      <bottom/>
    </border>
    <border>
      <left style="hair"/>
      <right style="hair"/>
      <top style="hair"/>
      <bottom/>
    </border>
    <border>
      <left/>
      <right style="hair"/>
      <top/>
      <bottom>
        <color indexed="63"/>
      </bottom>
    </border>
    <border>
      <left style="hair"/>
      <right style="thin"/>
      <top/>
      <bottom style="thin"/>
    </border>
    <border>
      <left/>
      <right style="thin"/>
      <top style="hair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thin"/>
    </border>
    <border>
      <left/>
      <right/>
      <top/>
      <bottom style="thin"/>
    </border>
    <border>
      <left style="thin">
        <color indexed="23"/>
      </left>
      <right/>
      <top/>
      <bottom style="thin"/>
    </border>
    <border>
      <left/>
      <right/>
      <top/>
      <bottom style="hair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 style="medium"/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/>
      <bottom style="hair"/>
    </border>
    <border>
      <left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6" borderId="0" applyNumberFormat="0" applyBorder="0" applyAlignment="0" applyProtection="0"/>
    <xf numFmtId="0" fontId="98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98" fillId="34" borderId="0" applyNumberFormat="0" applyBorder="0" applyAlignment="0" applyProtection="0"/>
    <xf numFmtId="0" fontId="28" fillId="35" borderId="0" applyNumberFormat="0" applyBorder="0" applyAlignment="0" applyProtection="0"/>
    <xf numFmtId="0" fontId="98" fillId="36" borderId="0" applyNumberFormat="0" applyBorder="0" applyAlignment="0" applyProtection="0"/>
    <xf numFmtId="0" fontId="28" fillId="37" borderId="0" applyNumberFormat="0" applyBorder="0" applyAlignment="0" applyProtection="0"/>
    <xf numFmtId="0" fontId="98" fillId="38" borderId="0" applyNumberFormat="0" applyBorder="0" applyAlignment="0" applyProtection="0"/>
    <xf numFmtId="0" fontId="28" fillId="39" borderId="0" applyNumberFormat="0" applyBorder="0" applyAlignment="0" applyProtection="0"/>
    <xf numFmtId="0" fontId="98" fillId="40" borderId="0" applyNumberFormat="0" applyBorder="0" applyAlignment="0" applyProtection="0"/>
    <xf numFmtId="0" fontId="28" fillId="31" borderId="0" applyNumberFormat="0" applyBorder="0" applyAlignment="0" applyProtection="0"/>
    <xf numFmtId="0" fontId="98" fillId="41" borderId="0" applyNumberFormat="0" applyBorder="0" applyAlignment="0" applyProtection="0"/>
    <xf numFmtId="0" fontId="28" fillId="32" borderId="0" applyNumberFormat="0" applyBorder="0" applyAlignment="0" applyProtection="0"/>
    <xf numFmtId="0" fontId="98" fillId="42" borderId="0" applyNumberFormat="0" applyBorder="0" applyAlignment="0" applyProtection="0"/>
    <xf numFmtId="0" fontId="28" fillId="43" borderId="0" applyNumberFormat="0" applyBorder="0" applyAlignment="0" applyProtection="0"/>
    <xf numFmtId="0" fontId="99" fillId="44" borderId="1" applyNumberFormat="0" applyAlignment="0" applyProtection="0"/>
    <xf numFmtId="0" fontId="29" fillId="45" borderId="2" applyNumberFormat="0" applyAlignment="0" applyProtection="0"/>
    <xf numFmtId="0" fontId="100" fillId="44" borderId="3" applyNumberFormat="0" applyAlignment="0" applyProtection="0"/>
    <xf numFmtId="0" fontId="30" fillId="45" borderId="4" applyNumberFormat="0" applyAlignment="0" applyProtection="0"/>
    <xf numFmtId="0" fontId="10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2" fillId="46" borderId="3" applyNumberFormat="0" applyAlignment="0" applyProtection="0"/>
    <xf numFmtId="0" fontId="31" fillId="13" borderId="4" applyNumberFormat="0" applyAlignment="0" applyProtection="0"/>
    <xf numFmtId="0" fontId="103" fillId="0" borderId="5" applyNumberFormat="0" applyFill="0" applyAlignment="0" applyProtection="0"/>
    <xf numFmtId="0" fontId="32" fillId="0" borderId="6" applyNumberFormat="0" applyFill="0" applyAlignment="0" applyProtection="0"/>
    <xf numFmtId="0" fontId="10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  <xf numFmtId="0" fontId="105" fillId="47" borderId="0" applyNumberFormat="0" applyBorder="0" applyAlignment="0" applyProtection="0"/>
    <xf numFmtId="0" fontId="34" fillId="10" borderId="0" applyNumberFormat="0" applyBorder="0" applyAlignment="0" applyProtection="0"/>
    <xf numFmtId="0" fontId="10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07" fillId="48" borderId="0" applyNumberFormat="0" applyBorder="0" applyAlignment="0" applyProtection="0"/>
    <xf numFmtId="0" fontId="35" fillId="49" borderId="0" applyNumberFormat="0" applyBorder="0" applyAlignment="0" applyProtection="0"/>
    <xf numFmtId="0" fontId="0" fillId="50" borderId="7" applyNumberFormat="0" applyFont="0" applyAlignment="0" applyProtection="0"/>
    <xf numFmtId="0" fontId="23" fillId="51" borderId="8" applyNumberFormat="0" applyFont="0" applyAlignment="0" applyProtection="0"/>
    <xf numFmtId="9" fontId="0" fillId="0" borderId="0" applyFont="0" applyFill="0" applyBorder="0" applyAlignment="0" applyProtection="0"/>
    <xf numFmtId="0" fontId="108" fillId="52" borderId="0" applyNumberFormat="0" applyBorder="0" applyAlignment="0" applyProtection="0"/>
    <xf numFmtId="0" fontId="36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09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10" fillId="0" borderId="0" applyNumberFormat="0" applyFill="0" applyBorder="0" applyAlignment="0" applyProtection="0"/>
    <xf numFmtId="0" fontId="111" fillId="0" borderId="9" applyNumberFormat="0" applyFill="0" applyAlignment="0" applyProtection="0"/>
    <xf numFmtId="0" fontId="38" fillId="0" borderId="10" applyNumberFormat="0" applyFill="0" applyAlignment="0" applyProtection="0"/>
    <xf numFmtId="0" fontId="112" fillId="0" borderId="11" applyNumberFormat="0" applyFill="0" applyAlignment="0" applyProtection="0"/>
    <xf numFmtId="0" fontId="39" fillId="0" borderId="12" applyNumberFormat="0" applyFill="0" applyAlignment="0" applyProtection="0"/>
    <xf numFmtId="0" fontId="113" fillId="0" borderId="13" applyNumberFormat="0" applyFill="0" applyAlignment="0" applyProtection="0"/>
    <xf numFmtId="0" fontId="40" fillId="0" borderId="14" applyNumberFormat="0" applyFill="0" applyAlignment="0" applyProtection="0"/>
    <xf numFmtId="0" fontId="1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4" fillId="0" borderId="15" applyNumberFormat="0" applyFill="0" applyAlignment="0" applyProtection="0"/>
    <xf numFmtId="0" fontId="41" fillId="0" borderId="1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6" fillId="53" borderId="17" applyNumberFormat="0" applyAlignment="0" applyProtection="0"/>
    <xf numFmtId="0" fontId="43" fillId="54" borderId="18" applyNumberFormat="0" applyAlignment="0" applyProtection="0"/>
  </cellStyleXfs>
  <cellXfs count="675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 vertical="center"/>
      <protection locked="0"/>
    </xf>
    <xf numFmtId="0" fontId="0" fillId="0" borderId="0" xfId="0" applyAlignment="1" applyProtection="1">
      <alignment horizontal="centerContinuous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19" xfId="0" applyFont="1" applyBorder="1" applyAlignment="1" applyProtection="1">
      <alignment horizontal="centerContinuous" vertical="center"/>
      <protection locked="0"/>
    </xf>
    <xf numFmtId="0" fontId="6" fillId="0" borderId="20" xfId="0" applyFont="1" applyBorder="1" applyAlignment="1" applyProtection="1">
      <alignment horizontal="centerContinuous" vertical="center"/>
      <protection locked="0"/>
    </xf>
    <xf numFmtId="0" fontId="6" fillId="0" borderId="21" xfId="0" applyFont="1" applyBorder="1" applyAlignment="1" applyProtection="1">
      <alignment horizontal="centerContinuous" vertical="center"/>
      <protection locked="0"/>
    </xf>
    <xf numFmtId="0" fontId="3" fillId="0" borderId="19" xfId="0" applyFont="1" applyBorder="1" applyAlignment="1" applyProtection="1">
      <alignment horizontal="centerContinuous" vertical="center"/>
      <protection locked="0"/>
    </xf>
    <xf numFmtId="0" fontId="0" fillId="0" borderId="21" xfId="0" applyBorder="1" applyAlignment="1" applyProtection="1">
      <alignment horizontal="centerContinuous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/>
    </xf>
    <xf numFmtId="0" fontId="14" fillId="0" borderId="27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1" fillId="0" borderId="31" xfId="0" applyFont="1" applyBorder="1" applyAlignment="1" applyProtection="1">
      <alignment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9" fillId="0" borderId="28" xfId="0" applyFont="1" applyBorder="1" applyAlignment="1" applyProtection="1">
      <alignment horizontal="center" vertical="center"/>
      <protection/>
    </xf>
    <xf numFmtId="0" fontId="20" fillId="0" borderId="28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 locked="0"/>
    </xf>
    <xf numFmtId="0" fontId="20" fillId="0" borderId="34" xfId="0" applyFont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14" fillId="0" borderId="28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109" fillId="0" borderId="36" xfId="90" applyBorder="1" applyAlignment="1" applyProtection="1">
      <alignment vertical="center"/>
      <protection locked="0"/>
    </xf>
    <xf numFmtId="0" fontId="109" fillId="0" borderId="22" xfId="90" applyBorder="1" applyAlignment="1" applyProtection="1">
      <alignment horizontal="center"/>
      <protection locked="0"/>
    </xf>
    <xf numFmtId="0" fontId="109" fillId="0" borderId="22" xfId="90" applyBorder="1" applyAlignment="1" applyProtection="1">
      <alignment horizontal="center"/>
      <protection/>
    </xf>
    <xf numFmtId="0" fontId="2" fillId="0" borderId="0" xfId="90" applyFont="1" applyAlignment="1" applyProtection="1">
      <alignment horizontal="centerContinuous" vertical="center"/>
      <protection locked="0"/>
    </xf>
    <xf numFmtId="0" fontId="0" fillId="0" borderId="27" xfId="88" applyFont="1" applyBorder="1" applyAlignment="1" applyProtection="1">
      <alignment horizontal="center" vertical="center"/>
      <protection locked="0"/>
    </xf>
    <xf numFmtId="0" fontId="117" fillId="0" borderId="0" xfId="0" applyFont="1" applyBorder="1" applyAlignment="1" applyProtection="1">
      <alignment vertical="center"/>
      <protection/>
    </xf>
    <xf numFmtId="0" fontId="118" fillId="0" borderId="0" xfId="0" applyFont="1" applyBorder="1" applyAlignment="1" applyProtection="1">
      <alignment horizontal="center"/>
      <protection/>
    </xf>
    <xf numFmtId="0" fontId="119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2" fillId="0" borderId="0" xfId="88" applyFont="1" applyAlignment="1" applyProtection="1">
      <alignment horizontal="centerContinuous" vertical="center"/>
      <protection/>
    </xf>
    <xf numFmtId="0" fontId="0" fillId="0" borderId="0" xfId="88" applyFont="1" applyProtection="1">
      <alignment/>
      <protection/>
    </xf>
    <xf numFmtId="0" fontId="0" fillId="0" borderId="0" xfId="88" applyFont="1" applyAlignment="1" applyProtection="1">
      <alignment horizontal="center"/>
      <protection/>
    </xf>
    <xf numFmtId="0" fontId="3" fillId="0" borderId="0" xfId="88" applyFont="1" applyProtection="1">
      <alignment/>
      <protection/>
    </xf>
    <xf numFmtId="0" fontId="5" fillId="0" borderId="19" xfId="88" applyFont="1" applyBorder="1" applyAlignment="1" applyProtection="1">
      <alignment horizontal="centerContinuous" vertical="center"/>
      <protection/>
    </xf>
    <xf numFmtId="0" fontId="5" fillId="0" borderId="20" xfId="88" applyFont="1" applyBorder="1" applyAlignment="1" applyProtection="1">
      <alignment horizontal="centerContinuous" vertical="center"/>
      <protection/>
    </xf>
    <xf numFmtId="0" fontId="3" fillId="0" borderId="20" xfId="88" applyFont="1" applyBorder="1" applyAlignment="1" applyProtection="1">
      <alignment horizontal="centerContinuous" vertical="center"/>
      <protection/>
    </xf>
    <xf numFmtId="0" fontId="7" fillId="0" borderId="42" xfId="88" applyFont="1" applyBorder="1" applyAlignment="1" applyProtection="1">
      <alignment horizontal="center" vertical="center"/>
      <protection/>
    </xf>
    <xf numFmtId="0" fontId="7" fillId="0" borderId="43" xfId="88" applyFont="1" applyBorder="1" applyAlignment="1" applyProtection="1">
      <alignment vertical="center"/>
      <protection/>
    </xf>
    <xf numFmtId="0" fontId="7" fillId="0" borderId="44" xfId="88" applyFont="1" applyBorder="1" applyAlignment="1" applyProtection="1">
      <alignment vertical="center"/>
      <protection/>
    </xf>
    <xf numFmtId="0" fontId="8" fillId="0" borderId="44" xfId="88" applyFont="1" applyBorder="1" applyAlignment="1" applyProtection="1">
      <alignment horizontal="center" vertical="center" wrapText="1"/>
      <protection/>
    </xf>
    <xf numFmtId="0" fontId="10" fillId="0" borderId="30" xfId="88" applyFont="1" applyBorder="1" applyAlignment="1" applyProtection="1">
      <alignment horizontal="center" vertical="center"/>
      <protection/>
    </xf>
    <xf numFmtId="0" fontId="11" fillId="0" borderId="45" xfId="88" applyFont="1" applyBorder="1" applyAlignment="1" applyProtection="1">
      <alignment vertical="center"/>
      <protection locked="0"/>
    </xf>
    <xf numFmtId="0" fontId="10" fillId="0" borderId="35" xfId="88" applyFont="1" applyBorder="1" applyAlignment="1" applyProtection="1">
      <alignment vertical="center"/>
      <protection locked="0"/>
    </xf>
    <xf numFmtId="0" fontId="12" fillId="0" borderId="27" xfId="88" applyFont="1" applyBorder="1" applyAlignment="1" applyProtection="1">
      <alignment horizontal="center" vertical="center"/>
      <protection locked="0"/>
    </xf>
    <xf numFmtId="0" fontId="17" fillId="0" borderId="27" xfId="88" applyFont="1" applyBorder="1" applyAlignment="1" applyProtection="1">
      <alignment horizontal="center" vertical="center"/>
      <protection/>
    </xf>
    <xf numFmtId="0" fontId="14" fillId="0" borderId="46" xfId="88" applyFont="1" applyBorder="1" applyAlignment="1" applyProtection="1">
      <alignment horizontal="center" vertical="center"/>
      <protection locked="0"/>
    </xf>
    <xf numFmtId="0" fontId="15" fillId="0" borderId="28" xfId="88" applyFont="1" applyBorder="1" applyAlignment="1" applyProtection="1">
      <alignment horizontal="center" vertical="center"/>
      <protection/>
    </xf>
    <xf numFmtId="0" fontId="10" fillId="0" borderId="29" xfId="88" applyFont="1" applyBorder="1" applyAlignment="1" applyProtection="1">
      <alignment horizontal="center" vertical="center"/>
      <protection/>
    </xf>
    <xf numFmtId="0" fontId="11" fillId="0" borderId="31" xfId="88" applyFont="1" applyBorder="1" applyAlignment="1" applyProtection="1">
      <alignment vertical="center"/>
      <protection locked="0"/>
    </xf>
    <xf numFmtId="0" fontId="14" fillId="0" borderId="45" xfId="88" applyFont="1" applyBorder="1" applyAlignment="1" applyProtection="1">
      <alignment horizontal="center" vertical="center"/>
      <protection locked="0"/>
    </xf>
    <xf numFmtId="0" fontId="10" fillId="0" borderId="35" xfId="88" applyFont="1" applyFill="1" applyBorder="1" applyAlignment="1" applyProtection="1">
      <alignment vertical="center"/>
      <protection locked="0"/>
    </xf>
    <xf numFmtId="0" fontId="13" fillId="0" borderId="27" xfId="88" applyFont="1" applyBorder="1" applyAlignment="1" applyProtection="1">
      <alignment horizontal="center" vertical="center"/>
      <protection/>
    </xf>
    <xf numFmtId="0" fontId="14" fillId="0" borderId="47" xfId="88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20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0" fillId="0" borderId="0" xfId="0" applyFont="1" applyAlignment="1" applyProtection="1">
      <alignment/>
      <protection locked="0"/>
    </xf>
    <xf numFmtId="0" fontId="121" fillId="0" borderId="0" xfId="0" applyFont="1" applyAlignment="1" applyProtection="1">
      <alignment/>
      <protection locked="0"/>
    </xf>
    <xf numFmtId="0" fontId="122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0" borderId="0" xfId="88" applyFont="1" applyBorder="1" applyAlignment="1" applyProtection="1">
      <alignment horizontal="center" vertical="center"/>
      <protection/>
    </xf>
    <xf numFmtId="0" fontId="12" fillId="0" borderId="49" xfId="88" applyFont="1" applyBorder="1" applyAlignment="1" applyProtection="1">
      <alignment horizontal="center" vertical="center"/>
      <protection locked="0"/>
    </xf>
    <xf numFmtId="0" fontId="0" fillId="0" borderId="49" xfId="88" applyFont="1" applyBorder="1" applyAlignment="1" applyProtection="1">
      <alignment horizontal="center" vertical="center"/>
      <protection locked="0"/>
    </xf>
    <xf numFmtId="0" fontId="17" fillId="0" borderId="49" xfId="88" applyFont="1" applyBorder="1" applyAlignment="1" applyProtection="1">
      <alignment horizontal="center" vertical="center"/>
      <protection/>
    </xf>
    <xf numFmtId="0" fontId="14" fillId="0" borderId="50" xfId="88" applyFont="1" applyBorder="1" applyAlignment="1" applyProtection="1">
      <alignment horizontal="center" vertical="center"/>
      <protection locked="0"/>
    </xf>
    <xf numFmtId="0" fontId="12" fillId="0" borderId="43" xfId="88" applyFont="1" applyBorder="1" applyAlignment="1" applyProtection="1">
      <alignment horizontal="center" vertical="center"/>
      <protection locked="0"/>
    </xf>
    <xf numFmtId="0" fontId="0" fillId="0" borderId="43" xfId="88" applyFont="1" applyBorder="1" applyAlignment="1" applyProtection="1">
      <alignment horizontal="center" vertical="center"/>
      <protection locked="0"/>
    </xf>
    <xf numFmtId="0" fontId="15" fillId="0" borderId="51" xfId="88" applyFont="1" applyBorder="1" applyAlignment="1" applyProtection="1">
      <alignment horizontal="center" vertical="center"/>
      <protection/>
    </xf>
    <xf numFmtId="0" fontId="11" fillId="0" borderId="39" xfId="88" applyFont="1" applyBorder="1" applyAlignment="1" applyProtection="1">
      <alignment vertical="center"/>
      <protection locked="0"/>
    </xf>
    <xf numFmtId="0" fontId="10" fillId="0" borderId="52" xfId="8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9" xfId="88" applyFont="1" applyBorder="1" applyAlignment="1" applyProtection="1">
      <alignment horizontal="centerContinuous" vertical="center"/>
      <protection/>
    </xf>
    <xf numFmtId="0" fontId="3" fillId="0" borderId="21" xfId="88" applyFont="1" applyBorder="1" applyAlignment="1" applyProtection="1">
      <alignment horizontal="centerContinuous" vertic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14" fillId="0" borderId="53" xfId="88" applyFont="1" applyBorder="1" applyAlignment="1" applyProtection="1">
      <alignment horizontal="center" vertical="center"/>
      <protection locked="0"/>
    </xf>
    <xf numFmtId="0" fontId="15" fillId="0" borderId="54" xfId="88" applyFont="1" applyBorder="1" applyAlignment="1" applyProtection="1">
      <alignment horizontal="center" vertical="center"/>
      <protection/>
    </xf>
    <xf numFmtId="0" fontId="12" fillId="0" borderId="39" xfId="88" applyFont="1" applyBorder="1" applyAlignment="1" applyProtection="1">
      <alignment horizontal="center" vertical="center"/>
      <protection locked="0"/>
    </xf>
    <xf numFmtId="0" fontId="7" fillId="0" borderId="0" xfId="88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 locked="0"/>
    </xf>
    <xf numFmtId="0" fontId="7" fillId="0" borderId="26" xfId="88" applyFont="1" applyBorder="1" applyAlignment="1" applyProtection="1">
      <alignment horizontal="center" vertical="center"/>
      <protection/>
    </xf>
    <xf numFmtId="0" fontId="7" fillId="0" borderId="55" xfId="88" applyFont="1" applyBorder="1" applyAlignment="1" applyProtection="1">
      <alignment horizontal="center" vertical="center"/>
      <protection/>
    </xf>
    <xf numFmtId="0" fontId="7" fillId="0" borderId="21" xfId="88" applyFont="1" applyBorder="1" applyAlignment="1" applyProtection="1">
      <alignment horizontal="center" vertical="center"/>
      <protection/>
    </xf>
    <xf numFmtId="168" fontId="109" fillId="0" borderId="22" xfId="90" applyNumberForma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19" fillId="0" borderId="0" xfId="0" applyFont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 locked="0"/>
    </xf>
    <xf numFmtId="0" fontId="24" fillId="0" borderId="27" xfId="0" applyFont="1" applyBorder="1" applyAlignment="1" applyProtection="1">
      <alignment horizontal="center" vertical="center"/>
      <protection/>
    </xf>
    <xf numFmtId="0" fontId="19" fillId="0" borderId="34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48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56" xfId="0" applyFont="1" applyFill="1" applyBorder="1" applyAlignment="1" applyProtection="1">
      <alignment/>
      <protection/>
    </xf>
    <xf numFmtId="0" fontId="0" fillId="0" borderId="56" xfId="0" applyFont="1" applyFill="1" applyBorder="1" applyAlignment="1" applyProtection="1">
      <alignment horizontal="left"/>
      <protection/>
    </xf>
    <xf numFmtId="0" fontId="117" fillId="0" borderId="56" xfId="0" applyFont="1" applyFill="1" applyBorder="1" applyAlignment="1" applyProtection="1">
      <alignment vertical="center"/>
      <protection/>
    </xf>
    <xf numFmtId="0" fontId="119" fillId="0" borderId="56" xfId="0" applyFont="1" applyFill="1" applyBorder="1" applyAlignment="1" applyProtection="1">
      <alignment vertical="center"/>
      <protection/>
    </xf>
    <xf numFmtId="0" fontId="118" fillId="0" borderId="56" xfId="0" applyFont="1" applyFill="1" applyBorder="1" applyAlignment="1" applyProtection="1">
      <alignment horizontal="center"/>
      <protection/>
    </xf>
    <xf numFmtId="0" fontId="0" fillId="0" borderId="57" xfId="0" applyFont="1" applyFill="1" applyBorder="1" applyAlignment="1" applyProtection="1">
      <alignment/>
      <protection/>
    </xf>
    <xf numFmtId="0" fontId="11" fillId="0" borderId="56" xfId="0" applyFont="1" applyFill="1" applyBorder="1" applyAlignment="1" applyProtection="1">
      <alignment vertical="center"/>
      <protection/>
    </xf>
    <xf numFmtId="0" fontId="10" fillId="0" borderId="56" xfId="0" applyFont="1" applyFill="1" applyBorder="1" applyAlignment="1" applyProtection="1">
      <alignment horizontal="left" vertical="center"/>
      <protection/>
    </xf>
    <xf numFmtId="0" fontId="17" fillId="0" borderId="56" xfId="0" applyFont="1" applyFill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17" fillId="0" borderId="0" xfId="0" applyFont="1" applyBorder="1" applyAlignment="1" applyProtection="1">
      <alignment wrapText="1"/>
      <protection/>
    </xf>
    <xf numFmtId="0" fontId="17" fillId="0" borderId="48" xfId="0" applyFont="1" applyBorder="1" applyAlignment="1" applyProtection="1">
      <alignment/>
      <protection/>
    </xf>
    <xf numFmtId="0" fontId="17" fillId="0" borderId="0" xfId="0" applyFont="1" applyAlignment="1" applyProtection="1">
      <alignment wrapText="1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11" fillId="0" borderId="31" xfId="88" applyFont="1" applyFill="1" applyBorder="1" applyAlignment="1" applyProtection="1">
      <alignment vertical="center"/>
      <protection locked="0"/>
    </xf>
    <xf numFmtId="0" fontId="118" fillId="0" borderId="0" xfId="0" applyFont="1" applyBorder="1" applyAlignment="1" applyProtection="1">
      <alignment horizontal="center" vertical="center"/>
      <protection/>
    </xf>
    <xf numFmtId="0" fontId="10" fillId="0" borderId="52" xfId="88" applyFont="1" applyFill="1" applyBorder="1" applyAlignment="1" applyProtection="1">
      <alignment vertical="center"/>
      <protection locked="0"/>
    </xf>
    <xf numFmtId="0" fontId="11" fillId="0" borderId="39" xfId="88" applyFont="1" applyFill="1" applyBorder="1" applyAlignment="1" applyProtection="1">
      <alignment vertical="center"/>
      <protection locked="0"/>
    </xf>
    <xf numFmtId="0" fontId="11" fillId="0" borderId="45" xfId="88" applyFont="1" applyFill="1" applyBorder="1" applyAlignment="1" applyProtection="1">
      <alignment vertical="center"/>
      <protection locked="0"/>
    </xf>
    <xf numFmtId="0" fontId="17" fillId="0" borderId="58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2" fillId="0" borderId="0" xfId="90" applyFont="1" applyAlignment="1" applyProtection="1">
      <alignment vertical="center"/>
      <protection locked="0"/>
    </xf>
    <xf numFmtId="0" fontId="47" fillId="0" borderId="0" xfId="0" applyFont="1" applyAlignment="1">
      <alignment/>
    </xf>
    <xf numFmtId="0" fontId="0" fillId="0" borderId="27" xfId="88" applyFont="1" applyBorder="1" applyAlignment="1" applyProtection="1">
      <alignment horizontal="center" vertical="center"/>
      <protection/>
    </xf>
    <xf numFmtId="0" fontId="12" fillId="0" borderId="40" xfId="88" applyFont="1" applyBorder="1" applyAlignment="1" applyProtection="1">
      <alignment horizontal="center" vertical="center"/>
      <protection locked="0"/>
    </xf>
    <xf numFmtId="0" fontId="0" fillId="0" borderId="33" xfId="88" applyFont="1" applyBorder="1" applyAlignment="1" applyProtection="1">
      <alignment horizontal="center" vertical="center"/>
      <protection locked="0"/>
    </xf>
    <xf numFmtId="0" fontId="17" fillId="0" borderId="33" xfId="88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123" fillId="0" borderId="0" xfId="0" applyFont="1" applyAlignment="1">
      <alignment/>
    </xf>
    <xf numFmtId="0" fontId="123" fillId="0" borderId="0" xfId="0" applyFont="1" applyAlignment="1">
      <alignment horizontal="center" vertical="center"/>
    </xf>
    <xf numFmtId="0" fontId="124" fillId="0" borderId="0" xfId="0" applyFont="1" applyAlignment="1">
      <alignment/>
    </xf>
    <xf numFmtId="0" fontId="21" fillId="0" borderId="22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20" fontId="21" fillId="0" borderId="59" xfId="0" applyNumberFormat="1" applyFont="1" applyBorder="1" applyAlignment="1">
      <alignment/>
    </xf>
    <xf numFmtId="0" fontId="23" fillId="0" borderId="60" xfId="0" applyFont="1" applyBorder="1" applyAlignment="1">
      <alignment horizontal="center"/>
    </xf>
    <xf numFmtId="0" fontId="123" fillId="0" borderId="25" xfId="0" applyFont="1" applyBorder="1" applyAlignment="1">
      <alignment/>
    </xf>
    <xf numFmtId="0" fontId="23" fillId="0" borderId="35" xfId="0" applyFont="1" applyBorder="1" applyAlignment="1">
      <alignment horizontal="center" vertical="center"/>
    </xf>
    <xf numFmtId="20" fontId="21" fillId="0" borderId="29" xfId="0" applyNumberFormat="1" applyFont="1" applyBorder="1" applyAlignment="1">
      <alignment/>
    </xf>
    <xf numFmtId="0" fontId="23" fillId="0" borderId="29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166" fontId="21" fillId="0" borderId="42" xfId="0" applyNumberFormat="1" applyFont="1" applyBorder="1" applyAlignment="1">
      <alignment horizontal="center" vertical="center"/>
    </xf>
    <xf numFmtId="0" fontId="125" fillId="0" borderId="0" xfId="0" applyFont="1" applyAlignment="1">
      <alignment horizontal="center"/>
    </xf>
    <xf numFmtId="166" fontId="21" fillId="0" borderId="29" xfId="0" applyNumberFormat="1" applyFont="1" applyBorder="1" applyAlignment="1">
      <alignment horizontal="center" vertical="center"/>
    </xf>
    <xf numFmtId="166" fontId="21" fillId="0" borderId="32" xfId="0" applyNumberFormat="1" applyFont="1" applyBorder="1" applyAlignment="1">
      <alignment horizontal="center" vertical="center"/>
    </xf>
    <xf numFmtId="0" fontId="15" fillId="0" borderId="34" xfId="88" applyFont="1" applyBorder="1" applyAlignment="1" applyProtection="1">
      <alignment horizontal="center" vertical="center"/>
      <protection/>
    </xf>
    <xf numFmtId="0" fontId="109" fillId="0" borderId="59" xfId="90" applyBorder="1" applyAlignment="1" applyProtection="1">
      <alignment horizontal="center"/>
      <protection locked="0"/>
    </xf>
    <xf numFmtId="0" fontId="109" fillId="0" borderId="59" xfId="90" applyBorder="1" applyAlignment="1" applyProtection="1">
      <alignment horizontal="center"/>
      <protection/>
    </xf>
    <xf numFmtId="168" fontId="109" fillId="0" borderId="59" xfId="90" applyNumberFormat="1" applyBorder="1" applyAlignment="1" applyProtection="1">
      <alignment horizontal="center"/>
      <protection/>
    </xf>
    <xf numFmtId="0" fontId="109" fillId="0" borderId="61" xfId="90" applyBorder="1" applyAlignment="1" applyProtection="1">
      <alignment vertical="center"/>
      <protection locked="0"/>
    </xf>
    <xf numFmtId="0" fontId="109" fillId="0" borderId="62" xfId="90" applyBorder="1" applyAlignment="1" applyProtection="1">
      <alignment horizontal="center"/>
      <protection locked="0"/>
    </xf>
    <xf numFmtId="0" fontId="109" fillId="0" borderId="62" xfId="90" applyBorder="1" applyAlignment="1" applyProtection="1">
      <alignment horizontal="center"/>
      <protection/>
    </xf>
    <xf numFmtId="168" fontId="109" fillId="0" borderId="62" xfId="90" applyNumberFormat="1" applyBorder="1" applyAlignment="1" applyProtection="1">
      <alignment horizontal="center"/>
      <protection/>
    </xf>
    <xf numFmtId="0" fontId="109" fillId="0" borderId="0" xfId="90" applyProtection="1">
      <alignment/>
      <protection locked="0"/>
    </xf>
    <xf numFmtId="0" fontId="109" fillId="0" borderId="0" xfId="90" applyAlignment="1" applyProtection="1">
      <alignment horizontal="centerContinuous"/>
      <protection locked="0"/>
    </xf>
    <xf numFmtId="168" fontId="109" fillId="0" borderId="0" xfId="90" applyNumberFormat="1" applyAlignment="1" applyProtection="1">
      <alignment horizontal="centerContinuous"/>
      <protection locked="0"/>
    </xf>
    <xf numFmtId="1" fontId="109" fillId="0" borderId="0" xfId="90" applyNumberFormat="1" applyAlignment="1" applyProtection="1">
      <alignment horizontal="centerContinuous"/>
      <protection locked="0"/>
    </xf>
    <xf numFmtId="0" fontId="109" fillId="0" borderId="0" xfId="90" applyAlignment="1" applyProtection="1">
      <alignment horizontal="center"/>
      <protection locked="0"/>
    </xf>
    <xf numFmtId="168" fontId="109" fillId="0" borderId="0" xfId="90" applyNumberFormat="1" applyAlignment="1" applyProtection="1">
      <alignment horizontal="center"/>
      <protection locked="0"/>
    </xf>
    <xf numFmtId="1" fontId="109" fillId="0" borderId="0" xfId="90" applyNumberFormat="1" applyProtection="1">
      <alignment/>
      <protection locked="0"/>
    </xf>
    <xf numFmtId="0" fontId="109" fillId="0" borderId="0" xfId="90" applyBorder="1" applyProtection="1">
      <alignment/>
      <protection locked="0"/>
    </xf>
    <xf numFmtId="0" fontId="109" fillId="0" borderId="0" xfId="90" applyBorder="1" applyAlignment="1" applyProtection="1">
      <alignment horizontal="center"/>
      <protection locked="0"/>
    </xf>
    <xf numFmtId="168" fontId="109" fillId="0" borderId="0" xfId="90" applyNumberFormat="1" applyBorder="1" applyAlignment="1" applyProtection="1">
      <alignment horizontal="center"/>
      <protection locked="0"/>
    </xf>
    <xf numFmtId="0" fontId="126" fillId="0" borderId="0" xfId="90" applyFont="1" applyProtection="1">
      <alignment/>
      <protection locked="0"/>
    </xf>
    <xf numFmtId="0" fontId="109" fillId="0" borderId="42" xfId="90" applyBorder="1" applyAlignment="1" applyProtection="1">
      <alignment vertical="center"/>
      <protection locked="0"/>
    </xf>
    <xf numFmtId="0" fontId="109" fillId="0" borderId="0" xfId="90" applyFill="1" applyBorder="1" applyAlignment="1" applyProtection="1">
      <alignment horizontal="center"/>
      <protection locked="0"/>
    </xf>
    <xf numFmtId="0" fontId="109" fillId="0" borderId="0" xfId="90" applyFill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6" fillId="0" borderId="0" xfId="88" applyFont="1" applyAlignment="1" applyProtection="1">
      <alignment vertical="center"/>
      <protection locked="0"/>
    </xf>
    <xf numFmtId="0" fontId="0" fillId="0" borderId="0" xfId="88" applyFont="1" applyAlignment="1" applyProtection="1">
      <alignment horizontal="center"/>
      <protection locked="0"/>
    </xf>
    <xf numFmtId="0" fontId="0" fillId="0" borderId="0" xfId="88" applyFont="1" applyProtection="1">
      <alignment/>
      <protection locked="0"/>
    </xf>
    <xf numFmtId="0" fontId="3" fillId="0" borderId="0" xfId="88" applyFont="1" applyAlignment="1" applyProtection="1">
      <alignment vertical="center"/>
      <protection locked="0"/>
    </xf>
    <xf numFmtId="0" fontId="3" fillId="0" borderId="0" xfId="88" applyFont="1" applyProtection="1">
      <alignment/>
      <protection locked="0"/>
    </xf>
    <xf numFmtId="0" fontId="5" fillId="0" borderId="19" xfId="88" applyFont="1" applyBorder="1" applyAlignment="1" applyProtection="1">
      <alignment horizontal="centerContinuous" vertical="center"/>
      <protection locked="0"/>
    </xf>
    <xf numFmtId="0" fontId="5" fillId="0" borderId="20" xfId="88" applyFont="1" applyBorder="1" applyAlignment="1" applyProtection="1">
      <alignment horizontal="centerContinuous" vertical="center"/>
      <protection locked="0"/>
    </xf>
    <xf numFmtId="0" fontId="3" fillId="0" borderId="19" xfId="88" applyFont="1" applyBorder="1" applyAlignment="1" applyProtection="1">
      <alignment horizontal="centerContinuous" vertical="center"/>
      <protection locked="0"/>
    </xf>
    <xf numFmtId="0" fontId="3" fillId="0" borderId="20" xfId="88" applyFont="1" applyBorder="1" applyAlignment="1" applyProtection="1">
      <alignment horizontal="centerContinuous" vertical="center"/>
      <protection locked="0"/>
    </xf>
    <xf numFmtId="0" fontId="3" fillId="0" borderId="21" xfId="88" applyFont="1" applyBorder="1" applyAlignment="1" applyProtection="1">
      <alignment horizontal="centerContinuous" vertical="center"/>
      <protection locked="0"/>
    </xf>
    <xf numFmtId="0" fontId="7" fillId="0" borderId="42" xfId="88" applyFont="1" applyBorder="1" applyAlignment="1" applyProtection="1">
      <alignment horizontal="center" vertical="center"/>
      <protection locked="0"/>
    </xf>
    <xf numFmtId="0" fontId="7" fillId="0" borderId="43" xfId="88" applyFont="1" applyBorder="1" applyAlignment="1" applyProtection="1">
      <alignment vertical="center"/>
      <protection locked="0"/>
    </xf>
    <xf numFmtId="0" fontId="7" fillId="0" borderId="44" xfId="88" applyFont="1" applyBorder="1" applyAlignment="1" applyProtection="1">
      <alignment vertical="center"/>
      <protection locked="0"/>
    </xf>
    <xf numFmtId="0" fontId="8" fillId="0" borderId="44" xfId="88" applyFont="1" applyBorder="1" applyAlignment="1" applyProtection="1">
      <alignment horizontal="center" vertical="center" wrapText="1"/>
      <protection locked="0"/>
    </xf>
    <xf numFmtId="0" fontId="7" fillId="0" borderId="43" xfId="88" applyFont="1" applyBorder="1" applyAlignment="1" applyProtection="1">
      <alignment horizontal="center" vertical="center"/>
      <protection locked="0"/>
    </xf>
    <xf numFmtId="0" fontId="7" fillId="0" borderId="47" xfId="88" applyFont="1" applyBorder="1" applyAlignment="1" applyProtection="1">
      <alignment horizontal="center" vertical="center"/>
      <protection locked="0"/>
    </xf>
    <xf numFmtId="0" fontId="7" fillId="0" borderId="44" xfId="88" applyFont="1" applyBorder="1" applyAlignment="1" applyProtection="1">
      <alignment horizontal="center" vertical="center"/>
      <protection locked="0"/>
    </xf>
    <xf numFmtId="0" fontId="7" fillId="0" borderId="63" xfId="88" applyFont="1" applyBorder="1" applyAlignment="1" applyProtection="1">
      <alignment horizontal="center" vertical="center"/>
      <protection locked="0"/>
    </xf>
    <xf numFmtId="0" fontId="10" fillId="0" borderId="30" xfId="88" applyFont="1" applyBorder="1" applyAlignment="1" applyProtection="1">
      <alignment horizontal="center" vertical="center"/>
      <protection locked="0"/>
    </xf>
    <xf numFmtId="20" fontId="10" fillId="0" borderId="36" xfId="88" applyNumberFormat="1" applyFont="1" applyBorder="1" applyAlignment="1" applyProtection="1">
      <alignment horizontal="center" vertical="center"/>
      <protection locked="0"/>
    </xf>
    <xf numFmtId="0" fontId="15" fillId="0" borderId="63" xfId="88" applyFont="1" applyBorder="1" applyAlignment="1" applyProtection="1">
      <alignment horizontal="center" vertical="center"/>
      <protection locked="0"/>
    </xf>
    <xf numFmtId="0" fontId="10" fillId="0" borderId="29" xfId="88" applyFont="1" applyBorder="1" applyAlignment="1" applyProtection="1">
      <alignment horizontal="center" vertical="center"/>
      <protection locked="0"/>
    </xf>
    <xf numFmtId="20" fontId="10" fillId="0" borderId="29" xfId="88" applyNumberFormat="1" applyFont="1" applyBorder="1" applyAlignment="1" applyProtection="1">
      <alignment horizontal="center" vertical="center"/>
      <protection locked="0"/>
    </xf>
    <xf numFmtId="20" fontId="10" fillId="0" borderId="30" xfId="88" applyNumberFormat="1" applyFont="1" applyBorder="1" applyAlignment="1" applyProtection="1">
      <alignment horizontal="center" vertical="center"/>
      <protection locked="0"/>
    </xf>
    <xf numFmtId="20" fontId="10" fillId="0" borderId="64" xfId="88" applyNumberFormat="1" applyFont="1" applyBorder="1" applyAlignment="1" applyProtection="1">
      <alignment horizontal="center" vertical="center"/>
      <protection locked="0"/>
    </xf>
    <xf numFmtId="0" fontId="15" fillId="0" borderId="0" xfId="88" applyFont="1" applyBorder="1" applyAlignment="1" applyProtection="1">
      <alignment horizontal="center" vertical="center"/>
      <protection locked="0"/>
    </xf>
    <xf numFmtId="0" fontId="10" fillId="0" borderId="32" xfId="88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109" fillId="0" borderId="56" xfId="90" applyBorder="1" applyProtection="1">
      <alignment/>
      <protection locked="0"/>
    </xf>
    <xf numFmtId="0" fontId="109" fillId="0" borderId="56" xfId="90" applyBorder="1" applyAlignment="1" applyProtection="1">
      <alignment horizontal="center"/>
      <protection locked="0"/>
    </xf>
    <xf numFmtId="168" fontId="109" fillId="0" borderId="56" xfId="90" applyNumberFormat="1" applyBorder="1" applyAlignment="1" applyProtection="1">
      <alignment horizontal="center"/>
      <protection locked="0"/>
    </xf>
    <xf numFmtId="0" fontId="109" fillId="0" borderId="56" xfId="90" applyFill="1" applyBorder="1" applyAlignment="1" applyProtection="1">
      <alignment horizontal="center"/>
      <protection locked="0"/>
    </xf>
    <xf numFmtId="0" fontId="109" fillId="0" borderId="65" xfId="90" applyBorder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42" xfId="90" applyFont="1" applyBorder="1" applyAlignment="1" applyProtection="1">
      <alignment vertical="center"/>
      <protection locked="0"/>
    </xf>
    <xf numFmtId="0" fontId="109" fillId="0" borderId="0" xfId="90" applyAlignment="1" applyProtection="1">
      <alignment horizontal="center" vertical="center"/>
      <protection locked="0"/>
    </xf>
    <xf numFmtId="0" fontId="2" fillId="0" borderId="0" xfId="88" applyFont="1" applyAlignment="1" applyProtection="1">
      <alignment horizontal="centerContinuous" vertical="center"/>
      <protection locked="0"/>
    </xf>
    <xf numFmtId="0" fontId="7" fillId="0" borderId="26" xfId="88" applyFont="1" applyBorder="1" applyAlignment="1" applyProtection="1">
      <alignment horizontal="center" vertical="center"/>
      <protection locked="0"/>
    </xf>
    <xf numFmtId="0" fontId="7" fillId="0" borderId="55" xfId="88" applyFont="1" applyBorder="1" applyAlignment="1" applyProtection="1">
      <alignment horizontal="center" vertical="center"/>
      <protection locked="0"/>
    </xf>
    <xf numFmtId="0" fontId="7" fillId="0" borderId="21" xfId="88" applyFont="1" applyBorder="1" applyAlignment="1" applyProtection="1">
      <alignment horizontal="center" vertical="center"/>
      <protection locked="0"/>
    </xf>
    <xf numFmtId="0" fontId="7" fillId="0" borderId="0" xfId="88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19" fillId="0" borderId="52" xfId="0" applyFont="1" applyBorder="1" applyAlignment="1" applyProtection="1">
      <alignment horizontal="center" vertical="center"/>
      <protection locked="0"/>
    </xf>
    <xf numFmtId="0" fontId="127" fillId="0" borderId="27" xfId="0" applyFont="1" applyFill="1" applyBorder="1" applyAlignment="1" applyProtection="1">
      <alignment horizontal="center" vertical="center"/>
      <protection locked="0"/>
    </xf>
    <xf numFmtId="0" fontId="127" fillId="0" borderId="33" xfId="0" applyFont="1" applyFill="1" applyBorder="1" applyAlignment="1" applyProtection="1">
      <alignment horizontal="center" vertical="center"/>
      <protection locked="0"/>
    </xf>
    <xf numFmtId="0" fontId="10" fillId="0" borderId="0" xfId="88" applyFont="1" applyBorder="1" applyAlignment="1" applyProtection="1">
      <alignment horizontal="center" vertical="center"/>
      <protection locked="0"/>
    </xf>
    <xf numFmtId="20" fontId="10" fillId="0" borderId="0" xfId="88" applyNumberFormat="1" applyFont="1" applyBorder="1" applyAlignment="1" applyProtection="1">
      <alignment horizontal="center" vertical="center"/>
      <protection locked="0"/>
    </xf>
    <xf numFmtId="0" fontId="11" fillId="0" borderId="0" xfId="88" applyFont="1" applyFill="1" applyBorder="1" applyAlignment="1" applyProtection="1">
      <alignment vertical="center"/>
      <protection locked="0"/>
    </xf>
    <xf numFmtId="0" fontId="10" fillId="0" borderId="0" xfId="88" applyFont="1" applyFill="1" applyBorder="1" applyAlignment="1" applyProtection="1">
      <alignment vertical="center"/>
      <protection locked="0"/>
    </xf>
    <xf numFmtId="0" fontId="128" fillId="0" borderId="0" xfId="88" applyFont="1" applyBorder="1" applyAlignment="1" applyProtection="1">
      <alignment horizontal="center" vertical="center"/>
      <protection locked="0"/>
    </xf>
    <xf numFmtId="0" fontId="129" fillId="0" borderId="0" xfId="90" applyFont="1" applyProtection="1">
      <alignment/>
      <protection locked="0"/>
    </xf>
    <xf numFmtId="0" fontId="129" fillId="0" borderId="0" xfId="90" applyFont="1" applyAlignment="1" applyProtection="1">
      <alignment horizontal="center"/>
      <protection locked="0"/>
    </xf>
    <xf numFmtId="0" fontId="121" fillId="0" borderId="0" xfId="90" applyFont="1" applyProtection="1">
      <alignment/>
      <protection locked="0"/>
    </xf>
    <xf numFmtId="0" fontId="121" fillId="0" borderId="0" xfId="90" applyFont="1" applyAlignment="1" applyProtection="1">
      <alignment horizontal="center"/>
      <protection locked="0"/>
    </xf>
    <xf numFmtId="0" fontId="22" fillId="0" borderId="0" xfId="90" applyFont="1" applyAlignment="1" applyProtection="1">
      <alignment horizontal="center"/>
      <protection locked="0"/>
    </xf>
    <xf numFmtId="0" fontId="123" fillId="0" borderId="0" xfId="0" applyFont="1" applyBorder="1" applyAlignment="1">
      <alignment/>
    </xf>
    <xf numFmtId="20" fontId="21" fillId="0" borderId="32" xfId="0" applyNumberFormat="1" applyFont="1" applyBorder="1" applyAlignment="1">
      <alignment/>
    </xf>
    <xf numFmtId="0" fontId="126" fillId="0" borderId="0" xfId="90" applyFont="1" applyAlignment="1" applyProtection="1">
      <alignment horizontal="center"/>
      <protection locked="0"/>
    </xf>
    <xf numFmtId="0" fontId="10" fillId="16" borderId="35" xfId="88" applyFont="1" applyFill="1" applyBorder="1" applyAlignment="1" applyProtection="1">
      <alignment vertical="center"/>
      <protection locked="0"/>
    </xf>
    <xf numFmtId="0" fontId="10" fillId="26" borderId="35" xfId="88" applyFont="1" applyFill="1" applyBorder="1" applyAlignment="1" applyProtection="1">
      <alignment vertical="center"/>
      <protection locked="0"/>
    </xf>
    <xf numFmtId="0" fontId="10" fillId="4" borderId="35" xfId="88" applyFont="1" applyFill="1" applyBorder="1" applyAlignment="1" applyProtection="1">
      <alignment vertical="center"/>
      <protection locked="0"/>
    </xf>
    <xf numFmtId="0" fontId="10" fillId="0" borderId="66" xfId="88" applyFont="1" applyBorder="1" applyAlignment="1" applyProtection="1">
      <alignment vertical="center"/>
      <protection locked="0"/>
    </xf>
    <xf numFmtId="20" fontId="10" fillId="0" borderId="42" xfId="88" applyNumberFormat="1" applyFont="1" applyBorder="1" applyAlignment="1" applyProtection="1">
      <alignment horizontal="center" vertical="center"/>
      <protection locked="0"/>
    </xf>
    <xf numFmtId="0" fontId="128" fillId="0" borderId="0" xfId="90" applyFont="1" applyFill="1" applyProtection="1">
      <alignment/>
      <protection locked="0"/>
    </xf>
    <xf numFmtId="0" fontId="10" fillId="0" borderId="32" xfId="88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vertical="center"/>
      <protection locked="0"/>
    </xf>
    <xf numFmtId="0" fontId="17" fillId="0" borderId="46" xfId="88" applyFont="1" applyBorder="1" applyAlignment="1" applyProtection="1">
      <alignment horizontal="center" vertical="center"/>
      <protection locked="0"/>
    </xf>
    <xf numFmtId="0" fontId="19" fillId="0" borderId="28" xfId="0" applyFont="1" applyBorder="1" applyAlignment="1" applyProtection="1">
      <alignment horizontal="center" vertical="center"/>
      <protection locked="0"/>
    </xf>
    <xf numFmtId="0" fontId="17" fillId="0" borderId="27" xfId="88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130" fillId="0" borderId="49" xfId="0" applyFont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horizontal="center" vertical="center"/>
      <protection locked="0"/>
    </xf>
    <xf numFmtId="0" fontId="17" fillId="0" borderId="67" xfId="88" applyFont="1" applyBorder="1" applyAlignment="1" applyProtection="1">
      <alignment horizontal="center" vertical="center"/>
      <protection locked="0"/>
    </xf>
    <xf numFmtId="0" fontId="130" fillId="0" borderId="27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/>
      <protection locked="0"/>
    </xf>
    <xf numFmtId="0" fontId="12" fillId="0" borderId="31" xfId="88" applyFont="1" applyBorder="1" applyAlignment="1" applyProtection="1">
      <alignment horizontal="center" vertical="center"/>
      <protection locked="0"/>
    </xf>
    <xf numFmtId="0" fontId="17" fillId="0" borderId="31" xfId="88" applyFont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17" fillId="0" borderId="33" xfId="88" applyFont="1" applyBorder="1" applyAlignment="1" applyProtection="1">
      <alignment horizontal="center" vertical="center"/>
      <protection locked="0"/>
    </xf>
    <xf numFmtId="0" fontId="20" fillId="0" borderId="34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31" fillId="0" borderId="31" xfId="0" applyFont="1" applyBorder="1" applyAlignment="1">
      <alignment horizontal="center" vertical="center" wrapText="1"/>
    </xf>
    <xf numFmtId="0" fontId="131" fillId="0" borderId="27" xfId="0" applyFont="1" applyBorder="1" applyAlignment="1">
      <alignment horizontal="center" vertical="center" wrapText="1"/>
    </xf>
    <xf numFmtId="0" fontId="120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20" fillId="0" borderId="49" xfId="0" applyFont="1" applyBorder="1" applyAlignment="1">
      <alignment horizontal="center" vertical="center" wrapText="1"/>
    </xf>
    <xf numFmtId="0" fontId="122" fillId="0" borderId="0" xfId="88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132" fillId="0" borderId="0" xfId="0" applyFont="1" applyAlignment="1" applyProtection="1">
      <alignment horizont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130" fillId="0" borderId="49" xfId="0" applyFont="1" applyBorder="1" applyAlignment="1" applyProtection="1">
      <alignment horizontal="center" vertical="center"/>
      <protection/>
    </xf>
    <xf numFmtId="0" fontId="130" fillId="0" borderId="27" xfId="0" applyFont="1" applyBorder="1" applyAlignment="1" applyProtection="1">
      <alignment horizontal="center" vertical="center"/>
      <protection/>
    </xf>
    <xf numFmtId="0" fontId="130" fillId="0" borderId="33" xfId="0" applyFont="1" applyBorder="1" applyAlignment="1" applyProtection="1">
      <alignment horizontal="center" vertical="center"/>
      <protection/>
    </xf>
    <xf numFmtId="0" fontId="133" fillId="0" borderId="0" xfId="0" applyFont="1" applyFill="1" applyAlignment="1" applyProtection="1">
      <alignment vertical="center"/>
      <protection locked="0"/>
    </xf>
    <xf numFmtId="0" fontId="12" fillId="0" borderId="40" xfId="88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9" fillId="0" borderId="68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 applyProtection="1">
      <alignment vertical="center"/>
      <protection locked="0"/>
    </xf>
    <xf numFmtId="0" fontId="117" fillId="0" borderId="0" xfId="0" applyFont="1" applyFill="1" applyBorder="1" applyAlignment="1" applyProtection="1">
      <alignment vertical="center"/>
      <protection/>
    </xf>
    <xf numFmtId="0" fontId="10" fillId="16" borderId="29" xfId="0" applyFont="1" applyFill="1" applyBorder="1" applyAlignment="1" applyProtection="1">
      <alignment vertical="center"/>
      <protection locked="0"/>
    </xf>
    <xf numFmtId="0" fontId="10" fillId="4" borderId="29" xfId="0" applyFont="1" applyFill="1" applyBorder="1" applyAlignment="1" applyProtection="1">
      <alignment vertical="center"/>
      <protection locked="0"/>
    </xf>
    <xf numFmtId="0" fontId="10" fillId="26" borderId="29" xfId="0" applyFont="1" applyFill="1" applyBorder="1" applyAlignment="1" applyProtection="1">
      <alignment vertical="center"/>
      <protection locked="0"/>
    </xf>
    <xf numFmtId="20" fontId="10" fillId="16" borderId="29" xfId="88" applyNumberFormat="1" applyFont="1" applyFill="1" applyBorder="1" applyAlignment="1" applyProtection="1">
      <alignment horizontal="center" vertical="center"/>
      <protection locked="0"/>
    </xf>
    <xf numFmtId="20" fontId="10" fillId="26" borderId="29" xfId="88" applyNumberFormat="1" applyFont="1" applyFill="1" applyBorder="1" applyAlignment="1" applyProtection="1">
      <alignment horizontal="center" vertical="center"/>
      <protection locked="0"/>
    </xf>
    <xf numFmtId="0" fontId="10" fillId="4" borderId="29" xfId="0" applyFont="1" applyFill="1" applyBorder="1" applyAlignment="1" applyProtection="1">
      <alignment horizontal="center" vertical="center"/>
      <protection locked="0"/>
    </xf>
    <xf numFmtId="20" fontId="10" fillId="0" borderId="29" xfId="88" applyNumberFormat="1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10" fillId="0" borderId="30" xfId="0" applyFont="1" applyFill="1" applyBorder="1" applyAlignment="1" applyProtection="1">
      <alignment vertical="center"/>
      <protection locked="0"/>
    </xf>
    <xf numFmtId="0" fontId="10" fillId="0" borderId="64" xfId="0" applyFont="1" applyFill="1" applyBorder="1" applyAlignment="1" applyProtection="1">
      <alignment vertical="center"/>
      <protection locked="0"/>
    </xf>
    <xf numFmtId="0" fontId="10" fillId="0" borderId="30" xfId="0" applyFont="1" applyBorder="1" applyAlignment="1" applyProtection="1">
      <alignment vertical="center"/>
      <protection locked="0"/>
    </xf>
    <xf numFmtId="20" fontId="10" fillId="0" borderId="32" xfId="88" applyNumberFormat="1" applyFont="1" applyBorder="1" applyAlignment="1" applyProtection="1">
      <alignment horizontal="center" vertical="center"/>
      <protection locked="0"/>
    </xf>
    <xf numFmtId="0" fontId="17" fillId="0" borderId="45" xfId="88" applyFont="1" applyBorder="1" applyAlignment="1" applyProtection="1">
      <alignment horizontal="center" vertical="center"/>
      <protection locked="0"/>
    </xf>
    <xf numFmtId="0" fontId="19" fillId="0" borderId="69" xfId="0" applyFont="1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 applyProtection="1">
      <alignment vertical="center"/>
      <protection locked="0"/>
    </xf>
    <xf numFmtId="0" fontId="119" fillId="0" borderId="0" xfId="0" applyFont="1" applyFill="1" applyBorder="1" applyAlignment="1" applyProtection="1">
      <alignment vertical="center"/>
      <protection/>
    </xf>
    <xf numFmtId="0" fontId="134" fillId="26" borderId="31" xfId="88" applyFont="1" applyFill="1" applyBorder="1" applyAlignment="1" applyProtection="1">
      <alignment vertical="center"/>
      <protection locked="0"/>
    </xf>
    <xf numFmtId="0" fontId="120" fillId="0" borderId="0" xfId="0" applyFont="1" applyAlignment="1" applyProtection="1">
      <alignment/>
      <protection locked="0"/>
    </xf>
    <xf numFmtId="0" fontId="134" fillId="16" borderId="31" xfId="88" applyFont="1" applyFill="1" applyBorder="1" applyAlignment="1" applyProtection="1">
      <alignment vertical="center"/>
      <protection locked="0"/>
    </xf>
    <xf numFmtId="0" fontId="134" fillId="4" borderId="31" xfId="88" applyFont="1" applyFill="1" applyBorder="1" applyAlignment="1" applyProtection="1">
      <alignment vertical="center"/>
      <protection locked="0"/>
    </xf>
    <xf numFmtId="0" fontId="134" fillId="4" borderId="29" xfId="0" applyFont="1" applyFill="1" applyBorder="1" applyAlignment="1" applyProtection="1">
      <alignment vertical="center"/>
      <protection locked="0"/>
    </xf>
    <xf numFmtId="0" fontId="134" fillId="16" borderId="29" xfId="0" applyFont="1" applyFill="1" applyBorder="1" applyAlignment="1" applyProtection="1">
      <alignment vertical="center"/>
      <protection locked="0"/>
    </xf>
    <xf numFmtId="0" fontId="134" fillId="26" borderId="29" xfId="0" applyFont="1" applyFill="1" applyBorder="1" applyAlignment="1" applyProtection="1">
      <alignment vertical="center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134" fillId="26" borderId="32" xfId="0" applyFont="1" applyFill="1" applyBorder="1" applyAlignment="1" applyProtection="1">
      <alignment vertical="center"/>
      <protection locked="0"/>
    </xf>
    <xf numFmtId="20" fontId="10" fillId="26" borderId="32" xfId="88" applyNumberFormat="1" applyFont="1" applyFill="1" applyBorder="1" applyAlignment="1" applyProtection="1">
      <alignment horizontal="center" vertical="center"/>
      <protection locked="0"/>
    </xf>
    <xf numFmtId="0" fontId="134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34" fillId="0" borderId="0" xfId="88" applyFont="1" applyFill="1" applyBorder="1" applyAlignment="1" applyProtection="1">
      <alignment vertical="center"/>
      <protection locked="0"/>
    </xf>
    <xf numFmtId="0" fontId="10" fillId="26" borderId="70" xfId="88" applyFont="1" applyFill="1" applyBorder="1" applyAlignment="1" applyProtection="1">
      <alignment vertical="center"/>
      <protection locked="0"/>
    </xf>
    <xf numFmtId="0" fontId="10" fillId="26" borderId="44" xfId="88" applyFont="1" applyFill="1" applyBorder="1" applyAlignment="1" applyProtection="1">
      <alignment vertical="center"/>
      <protection locked="0"/>
    </xf>
    <xf numFmtId="0" fontId="134" fillId="26" borderId="40" xfId="88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35" fillId="0" borderId="0" xfId="88" applyFont="1" applyFill="1" applyBorder="1" applyAlignment="1" applyProtection="1">
      <alignment vertical="center"/>
      <protection locked="0"/>
    </xf>
    <xf numFmtId="49" fontId="134" fillId="0" borderId="31" xfId="88" applyNumberFormat="1" applyFont="1" applyFill="1" applyBorder="1" applyAlignment="1" applyProtection="1">
      <alignment vertical="center"/>
      <protection locked="0"/>
    </xf>
    <xf numFmtId="0" fontId="134" fillId="0" borderId="31" xfId="88" applyFont="1" applyFill="1" applyBorder="1" applyAlignment="1" applyProtection="1">
      <alignment vertical="center"/>
      <protection locked="0"/>
    </xf>
    <xf numFmtId="0" fontId="134" fillId="26" borderId="71" xfId="88" applyFont="1" applyFill="1" applyBorder="1" applyAlignment="1" applyProtection="1">
      <alignment vertical="center"/>
      <protection locked="0"/>
    </xf>
    <xf numFmtId="0" fontId="134" fillId="26" borderId="72" xfId="88" applyFont="1" applyFill="1" applyBorder="1" applyAlignment="1" applyProtection="1">
      <alignment vertical="center"/>
      <protection locked="0"/>
    </xf>
    <xf numFmtId="0" fontId="11" fillId="0" borderId="31" xfId="88" applyFont="1" applyFill="1" applyBorder="1" applyAlignment="1" applyProtection="1">
      <alignment horizontal="left" vertical="center"/>
      <protection locked="0"/>
    </xf>
    <xf numFmtId="0" fontId="11" fillId="0" borderId="31" xfId="0" applyFont="1" applyFill="1" applyBorder="1" applyAlignment="1" applyProtection="1">
      <alignment vertical="center"/>
      <protection locked="0"/>
    </xf>
    <xf numFmtId="0" fontId="11" fillId="0" borderId="31" xfId="88" applyFont="1" applyFill="1" applyBorder="1" applyAlignment="1" applyProtection="1">
      <alignment horizontal="center" vertical="center"/>
      <protection locked="0"/>
    </xf>
    <xf numFmtId="0" fontId="12" fillId="0" borderId="33" xfId="88" applyFont="1" applyBorder="1" applyAlignment="1" applyProtection="1">
      <alignment horizontal="center" vertical="center"/>
      <protection locked="0"/>
    </xf>
    <xf numFmtId="0" fontId="14" fillId="0" borderId="41" xfId="88" applyFont="1" applyBorder="1" applyAlignment="1" applyProtection="1">
      <alignment horizontal="center" vertical="center"/>
      <protection locked="0"/>
    </xf>
    <xf numFmtId="0" fontId="10" fillId="16" borderId="71" xfId="88" applyFont="1" applyFill="1" applyBorder="1" applyAlignment="1" applyProtection="1">
      <alignment vertical="center"/>
      <protection locked="0"/>
    </xf>
    <xf numFmtId="0" fontId="10" fillId="26" borderId="71" xfId="88" applyFont="1" applyFill="1" applyBorder="1" applyAlignment="1" applyProtection="1">
      <alignment vertical="center"/>
      <protection locked="0"/>
    </xf>
    <xf numFmtId="0" fontId="10" fillId="26" borderId="40" xfId="88" applyFont="1" applyFill="1" applyBorder="1" applyAlignment="1" applyProtection="1">
      <alignment vertical="center"/>
      <protection locked="0"/>
    </xf>
    <xf numFmtId="0" fontId="10" fillId="26" borderId="32" xfId="0" applyFont="1" applyFill="1" applyBorder="1" applyAlignment="1" applyProtection="1">
      <alignment vertical="center"/>
      <protection locked="0"/>
    </xf>
    <xf numFmtId="0" fontId="134" fillId="0" borderId="29" xfId="0" applyFont="1" applyFill="1" applyBorder="1" applyAlignment="1" applyProtection="1">
      <alignment vertical="center"/>
      <protection locked="0"/>
    </xf>
    <xf numFmtId="0" fontId="19" fillId="0" borderId="34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20" fontId="10" fillId="0" borderId="29" xfId="88" applyNumberFormat="1" applyFont="1" applyFill="1" applyBorder="1" applyAlignment="1" applyProtection="1">
      <alignment horizontal="center" vertical="center"/>
      <protection locked="0"/>
    </xf>
    <xf numFmtId="0" fontId="0" fillId="0" borderId="31" xfId="88" applyFont="1" applyBorder="1" applyAlignment="1" applyProtection="1">
      <alignment horizontal="center" vertical="center"/>
      <protection locked="0"/>
    </xf>
    <xf numFmtId="0" fontId="0" fillId="0" borderId="31" xfId="88" applyFont="1" applyBorder="1" applyAlignment="1" applyProtection="1">
      <alignment horizontal="center" vertical="center"/>
      <protection/>
    </xf>
    <xf numFmtId="0" fontId="15" fillId="0" borderId="69" xfId="88" applyFont="1" applyBorder="1" applyAlignment="1" applyProtection="1">
      <alignment horizontal="center" vertical="center"/>
      <protection/>
    </xf>
    <xf numFmtId="0" fontId="134" fillId="0" borderId="33" xfId="88" applyFont="1" applyFill="1" applyBorder="1" applyAlignment="1" applyProtection="1">
      <alignment vertical="center"/>
      <protection locked="0"/>
    </xf>
    <xf numFmtId="0" fontId="10" fillId="0" borderId="70" xfId="88" applyFont="1" applyFill="1" applyBorder="1" applyAlignment="1" applyProtection="1">
      <alignment vertical="center"/>
      <protection locked="0"/>
    </xf>
    <xf numFmtId="0" fontId="121" fillId="0" borderId="0" xfId="0" applyFont="1" applyFill="1" applyAlignment="1" applyProtection="1">
      <alignment/>
      <protection locked="0"/>
    </xf>
    <xf numFmtId="0" fontId="122" fillId="0" borderId="0" xfId="0" applyFont="1" applyFill="1" applyAlignment="1" applyProtection="1">
      <alignment/>
      <protection locked="0"/>
    </xf>
    <xf numFmtId="0" fontId="120" fillId="0" borderId="0" xfId="0" applyFont="1" applyFill="1" applyAlignment="1" applyProtection="1">
      <alignment/>
      <protection locked="0"/>
    </xf>
    <xf numFmtId="0" fontId="17" fillId="0" borderId="31" xfId="88" applyFont="1" applyBorder="1" applyAlignment="1" applyProtection="1">
      <alignment horizontal="center" vertical="center"/>
      <protection/>
    </xf>
    <xf numFmtId="0" fontId="10" fillId="0" borderId="39" xfId="88" applyFont="1" applyFill="1" applyBorder="1" applyAlignment="1" applyProtection="1">
      <alignment vertical="center"/>
      <protection locked="0"/>
    </xf>
    <xf numFmtId="0" fontId="10" fillId="0" borderId="40" xfId="88" applyFont="1" applyFill="1" applyBorder="1" applyAlignment="1" applyProtection="1">
      <alignment vertical="center"/>
      <protection locked="0"/>
    </xf>
    <xf numFmtId="0" fontId="134" fillId="16" borderId="30" xfId="0" applyFont="1" applyFill="1" applyBorder="1" applyAlignment="1" applyProtection="1">
      <alignment vertical="center"/>
      <protection locked="0"/>
    </xf>
    <xf numFmtId="0" fontId="10" fillId="16" borderId="30" xfId="0" applyFont="1" applyFill="1" applyBorder="1" applyAlignment="1" applyProtection="1">
      <alignment vertical="center"/>
      <protection locked="0"/>
    </xf>
    <xf numFmtId="0" fontId="12" fillId="0" borderId="73" xfId="88" applyFont="1" applyBorder="1" applyAlignment="1" applyProtection="1">
      <alignment horizontal="center" vertical="center"/>
      <protection locked="0"/>
    </xf>
    <xf numFmtId="0" fontId="0" fillId="0" borderId="73" xfId="88" applyFont="1" applyBorder="1" applyAlignment="1" applyProtection="1">
      <alignment horizontal="center" vertical="center"/>
      <protection locked="0"/>
    </xf>
    <xf numFmtId="0" fontId="127" fillId="0" borderId="31" xfId="0" applyFont="1" applyFill="1" applyBorder="1" applyAlignment="1" applyProtection="1">
      <alignment horizontal="center" vertical="center"/>
      <protection locked="0"/>
    </xf>
    <xf numFmtId="0" fontId="134" fillId="0" borderId="32" xfId="0" applyFont="1" applyFill="1" applyBorder="1" applyAlignment="1" applyProtection="1">
      <alignment vertical="center"/>
      <protection locked="0"/>
    </xf>
    <xf numFmtId="0" fontId="10" fillId="0" borderId="32" xfId="0" applyFont="1" applyFill="1" applyBorder="1" applyAlignment="1" applyProtection="1">
      <alignment vertical="center"/>
      <protection locked="0"/>
    </xf>
    <xf numFmtId="0" fontId="120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34" fillId="4" borderId="30" xfId="0" applyFont="1" applyFill="1" applyBorder="1" applyAlignment="1" applyProtection="1">
      <alignment vertical="center"/>
      <protection locked="0"/>
    </xf>
    <xf numFmtId="0" fontId="10" fillId="4" borderId="30" xfId="0" applyFont="1" applyFill="1" applyBorder="1" applyAlignment="1" applyProtection="1">
      <alignment vertical="center"/>
      <protection locked="0"/>
    </xf>
    <xf numFmtId="0" fontId="10" fillId="4" borderId="30" xfId="0" applyFont="1" applyFill="1" applyBorder="1" applyAlignment="1" applyProtection="1">
      <alignment horizontal="center" vertical="center"/>
      <protection locked="0"/>
    </xf>
    <xf numFmtId="0" fontId="19" fillId="0" borderId="69" xfId="0" applyFont="1" applyBorder="1" applyAlignment="1" applyProtection="1">
      <alignment horizontal="center" vertical="center"/>
      <protection/>
    </xf>
    <xf numFmtId="0" fontId="11" fillId="0" borderId="33" xfId="88" applyFont="1" applyBorder="1" applyAlignment="1" applyProtection="1">
      <alignment vertical="center"/>
      <protection locked="0"/>
    </xf>
    <xf numFmtId="0" fontId="14" fillId="0" borderId="33" xfId="0" applyFont="1" applyBorder="1" applyAlignment="1" applyProtection="1">
      <alignment horizontal="center" vertical="center"/>
      <protection/>
    </xf>
    <xf numFmtId="0" fontId="130" fillId="0" borderId="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6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1" fillId="0" borderId="33" xfId="88" applyFont="1" applyFill="1" applyBorder="1" applyAlignment="1" applyProtection="1">
      <alignment vertical="center"/>
      <protection locked="0"/>
    </xf>
    <xf numFmtId="0" fontId="10" fillId="0" borderId="70" xfId="88" applyFont="1" applyBorder="1" applyAlignment="1" applyProtection="1">
      <alignment vertical="center"/>
      <protection locked="0"/>
    </xf>
    <xf numFmtId="0" fontId="17" fillId="0" borderId="74" xfId="88" applyFont="1" applyBorder="1" applyAlignment="1" applyProtection="1">
      <alignment horizontal="center" vertical="center"/>
      <protection locked="0"/>
    </xf>
    <xf numFmtId="0" fontId="131" fillId="0" borderId="33" xfId="0" applyFont="1" applyBorder="1" applyAlignment="1">
      <alignment horizontal="center" vertical="center" wrapText="1"/>
    </xf>
    <xf numFmtId="0" fontId="19" fillId="0" borderId="70" xfId="0" applyFont="1" applyBorder="1" applyAlignment="1" applyProtection="1">
      <alignment horizontal="center" vertical="center"/>
      <protection locked="0"/>
    </xf>
    <xf numFmtId="0" fontId="17" fillId="0" borderId="58" xfId="88" applyFont="1" applyBorder="1" applyAlignment="1" applyProtection="1">
      <alignment horizontal="center" vertical="center"/>
      <protection locked="0"/>
    </xf>
    <xf numFmtId="0" fontId="19" fillId="0" borderId="35" xfId="0" applyFont="1" applyBorder="1" applyAlignment="1" applyProtection="1">
      <alignment horizontal="center" vertical="center"/>
      <protection locked="0"/>
    </xf>
    <xf numFmtId="0" fontId="134" fillId="0" borderId="30" xfId="0" applyFont="1" applyFill="1" applyBorder="1" applyAlignment="1" applyProtection="1">
      <alignment vertical="center"/>
      <protection locked="0"/>
    </xf>
    <xf numFmtId="20" fontId="10" fillId="0" borderId="25" xfId="88" applyNumberFormat="1" applyFont="1" applyBorder="1" applyAlignment="1" applyProtection="1">
      <alignment horizontal="center" vertical="center"/>
      <protection locked="0"/>
    </xf>
    <xf numFmtId="0" fontId="11" fillId="0" borderId="71" xfId="88" applyFont="1" applyFill="1" applyBorder="1" applyAlignment="1" applyProtection="1">
      <alignment vertical="center"/>
      <protection locked="0"/>
    </xf>
    <xf numFmtId="0" fontId="13" fillId="0" borderId="73" xfId="88" applyFont="1" applyBorder="1" applyAlignment="1" applyProtection="1">
      <alignment horizontal="center" vertical="center"/>
      <protection/>
    </xf>
    <xf numFmtId="0" fontId="11" fillId="0" borderId="27" xfId="88" applyFont="1" applyBorder="1" applyAlignment="1" applyProtection="1">
      <alignment vertical="center"/>
      <protection locked="0"/>
    </xf>
    <xf numFmtId="0" fontId="120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0" fillId="0" borderId="42" xfId="0" applyFont="1" applyBorder="1" applyAlignment="1" applyProtection="1">
      <alignment horizontal="center" vertical="center"/>
      <protection locked="0"/>
    </xf>
    <xf numFmtId="0" fontId="134" fillId="0" borderId="42" xfId="0" applyFont="1" applyFill="1" applyBorder="1" applyAlignment="1" applyProtection="1">
      <alignment vertical="center"/>
      <protection locked="0"/>
    </xf>
    <xf numFmtId="0" fontId="10" fillId="0" borderId="42" xfId="0" applyFont="1" applyFill="1" applyBorder="1" applyAlignment="1" applyProtection="1">
      <alignment vertical="center"/>
      <protection locked="0"/>
    </xf>
    <xf numFmtId="0" fontId="120" fillId="0" borderId="43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17" fillId="0" borderId="56" xfId="88" applyFont="1" applyBorder="1" applyAlignment="1" applyProtection="1">
      <alignment horizontal="center" vertical="center"/>
      <protection locked="0"/>
    </xf>
    <xf numFmtId="0" fontId="131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 applyProtection="1">
      <alignment horizontal="center" vertical="center"/>
      <protection locked="0"/>
    </xf>
    <xf numFmtId="0" fontId="136" fillId="0" borderId="29" xfId="0" applyFont="1" applyFill="1" applyBorder="1" applyAlignment="1" applyProtection="1">
      <alignment vertical="center"/>
      <protection locked="0"/>
    </xf>
    <xf numFmtId="0" fontId="11" fillId="0" borderId="58" xfId="0" applyFont="1" applyBorder="1" applyAlignment="1" applyProtection="1">
      <alignment vertical="center"/>
      <protection/>
    </xf>
    <xf numFmtId="0" fontId="10" fillId="0" borderId="58" xfId="0" applyFont="1" applyBorder="1" applyAlignment="1" applyProtection="1">
      <alignment vertical="center"/>
      <protection/>
    </xf>
    <xf numFmtId="0" fontId="11" fillId="0" borderId="58" xfId="0" applyFont="1" applyFill="1" applyBorder="1" applyAlignment="1" applyProtection="1">
      <alignment vertical="center"/>
      <protection/>
    </xf>
    <xf numFmtId="0" fontId="10" fillId="0" borderId="58" xfId="0" applyFont="1" applyFill="1" applyBorder="1" applyAlignment="1" applyProtection="1">
      <alignment vertical="center"/>
      <protection/>
    </xf>
    <xf numFmtId="0" fontId="11" fillId="0" borderId="49" xfId="88" applyFont="1" applyBorder="1" applyAlignment="1" applyProtection="1">
      <alignment vertical="center"/>
      <protection locked="0"/>
    </xf>
    <xf numFmtId="0" fontId="53" fillId="0" borderId="40" xfId="88" applyFont="1" applyBorder="1" applyAlignment="1" applyProtection="1">
      <alignment vertical="center"/>
      <protection locked="0"/>
    </xf>
    <xf numFmtId="0" fontId="11" fillId="0" borderId="39" xfId="0" applyFont="1" applyBorder="1" applyAlignment="1" applyProtection="1">
      <alignment vertical="center"/>
      <protection locked="0"/>
    </xf>
    <xf numFmtId="0" fontId="10" fillId="0" borderId="52" xfId="0" applyFont="1" applyBorder="1" applyAlignment="1" applyProtection="1">
      <alignment vertical="center"/>
      <protection locked="0"/>
    </xf>
    <xf numFmtId="0" fontId="11" fillId="0" borderId="40" xfId="88" applyFont="1" applyBorder="1" applyAlignment="1" applyProtection="1">
      <alignment vertical="center"/>
      <protection locked="0"/>
    </xf>
    <xf numFmtId="0" fontId="55" fillId="0" borderId="19" xfId="0" applyFont="1" applyBorder="1" applyAlignment="1" applyProtection="1">
      <alignment horizontal="centerContinuous" vertical="center"/>
      <protection locked="0"/>
    </xf>
    <xf numFmtId="20" fontId="10" fillId="0" borderId="58" xfId="0" applyNumberFormat="1" applyFont="1" applyFill="1" applyBorder="1" applyAlignment="1" applyProtection="1">
      <alignment vertical="center"/>
      <protection/>
    </xf>
    <xf numFmtId="20" fontId="21" fillId="0" borderId="64" xfId="0" applyNumberFormat="1" applyFont="1" applyBorder="1" applyAlignment="1">
      <alignment/>
    </xf>
    <xf numFmtId="20" fontId="21" fillId="0" borderId="30" xfId="0" applyNumberFormat="1" applyFont="1" applyBorder="1" applyAlignment="1">
      <alignment/>
    </xf>
    <xf numFmtId="0" fontId="53" fillId="0" borderId="33" xfId="88" applyFont="1" applyFill="1" applyBorder="1" applyAlignment="1" applyProtection="1">
      <alignment vertical="center"/>
      <protection locked="0"/>
    </xf>
    <xf numFmtId="0" fontId="122" fillId="0" borderId="0" xfId="0" applyFont="1" applyAlignment="1" applyProtection="1">
      <alignment/>
      <protection locked="0"/>
    </xf>
    <xf numFmtId="0" fontId="53" fillId="0" borderId="72" xfId="88" applyFont="1" applyBorder="1" applyAlignment="1" applyProtection="1">
      <alignment vertical="center"/>
      <protection locked="0"/>
    </xf>
    <xf numFmtId="0" fontId="56" fillId="0" borderId="42" xfId="0" applyFont="1" applyFill="1" applyBorder="1" applyAlignment="1" applyProtection="1">
      <alignment vertical="center"/>
      <protection locked="0"/>
    </xf>
    <xf numFmtId="0" fontId="52" fillId="0" borderId="32" xfId="0" applyFont="1" applyBorder="1" applyAlignment="1" applyProtection="1">
      <alignment vertical="center"/>
      <protection locked="0"/>
    </xf>
    <xf numFmtId="0" fontId="52" fillId="0" borderId="70" xfId="88" applyFont="1" applyBorder="1" applyAlignment="1" applyProtection="1">
      <alignment vertical="center"/>
      <protection locked="0"/>
    </xf>
    <xf numFmtId="0" fontId="52" fillId="0" borderId="35" xfId="88" applyFont="1" applyBorder="1" applyAlignment="1" applyProtection="1">
      <alignment vertical="center"/>
      <protection locked="0"/>
    </xf>
    <xf numFmtId="0" fontId="53" fillId="0" borderId="39" xfId="88" applyFont="1" applyFill="1" applyBorder="1" applyAlignment="1" applyProtection="1">
      <alignment vertical="center"/>
      <protection locked="0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23" fillId="0" borderId="78" xfId="0" applyFont="1" applyBorder="1" applyAlignment="1">
      <alignment horizontal="center"/>
    </xf>
    <xf numFmtId="0" fontId="23" fillId="0" borderId="21" xfId="0" applyFont="1" applyBorder="1" applyAlignment="1">
      <alignment horizontal="left" vertical="center" indent="1"/>
    </xf>
    <xf numFmtId="0" fontId="23" fillId="0" borderId="21" xfId="0" applyFont="1" applyBorder="1" applyAlignment="1">
      <alignment horizontal="center" vertical="center"/>
    </xf>
    <xf numFmtId="0" fontId="23" fillId="0" borderId="62" xfId="0" applyFont="1" applyBorder="1" applyAlignment="1" applyProtection="1">
      <alignment horizontal="center" vertical="center"/>
      <protection locked="0"/>
    </xf>
    <xf numFmtId="0" fontId="61" fillId="0" borderId="62" xfId="0" applyFont="1" applyBorder="1" applyAlignment="1">
      <alignment horizontal="center"/>
    </xf>
    <xf numFmtId="0" fontId="57" fillId="0" borderId="79" xfId="0" applyFont="1" applyBorder="1" applyAlignment="1">
      <alignment horizontal="center"/>
    </xf>
    <xf numFmtId="0" fontId="23" fillId="0" borderId="80" xfId="0" applyFont="1" applyBorder="1" applyAlignment="1">
      <alignment horizontal="center"/>
    </xf>
    <xf numFmtId="0" fontId="23" fillId="0" borderId="42" xfId="0" applyFont="1" applyBorder="1" applyAlignment="1">
      <alignment horizontal="left" vertical="center" indent="1"/>
    </xf>
    <xf numFmtId="0" fontId="23" fillId="0" borderId="44" xfId="0" applyFont="1" applyBorder="1" applyAlignment="1">
      <alignment horizontal="left" vertical="center" indent="1"/>
    </xf>
    <xf numFmtId="0" fontId="23" fillId="0" borderId="44" xfId="0" applyFont="1" applyBorder="1" applyAlignment="1">
      <alignment horizontal="center" vertical="center"/>
    </xf>
    <xf numFmtId="0" fontId="23" fillId="0" borderId="22" xfId="0" applyFont="1" applyBorder="1" applyAlignment="1" applyProtection="1">
      <alignment horizontal="center" vertical="center"/>
      <protection locked="0"/>
    </xf>
    <xf numFmtId="0" fontId="61" fillId="0" borderId="22" xfId="0" applyFont="1" applyBorder="1" applyAlignment="1">
      <alignment horizontal="center"/>
    </xf>
    <xf numFmtId="0" fontId="57" fillId="0" borderId="81" xfId="0" applyFont="1" applyBorder="1" applyAlignment="1">
      <alignment horizontal="center"/>
    </xf>
    <xf numFmtId="0" fontId="23" fillId="0" borderId="42" xfId="0" applyFont="1" applyBorder="1" applyAlignment="1">
      <alignment horizontal="center" vertical="center"/>
    </xf>
    <xf numFmtId="49" fontId="23" fillId="0" borderId="44" xfId="0" applyNumberFormat="1" applyFont="1" applyBorder="1" applyAlignment="1">
      <alignment horizontal="left" vertical="center" indent="1"/>
    </xf>
    <xf numFmtId="49" fontId="23" fillId="0" borderId="42" xfId="0" applyNumberFormat="1" applyFont="1" applyBorder="1" applyAlignment="1">
      <alignment horizontal="center" vertical="center"/>
    </xf>
    <xf numFmtId="0" fontId="137" fillId="0" borderId="81" xfId="0" applyFont="1" applyBorder="1" applyAlignment="1">
      <alignment horizontal="center"/>
    </xf>
    <xf numFmtId="0" fontId="61" fillId="0" borderId="81" xfId="0" applyFont="1" applyBorder="1" applyAlignment="1">
      <alignment horizontal="center"/>
    </xf>
    <xf numFmtId="0" fontId="23" fillId="0" borderId="44" xfId="0" applyFont="1" applyBorder="1" applyAlignment="1">
      <alignment horizontal="left" indent="1"/>
    </xf>
    <xf numFmtId="0" fontId="138" fillId="0" borderId="44" xfId="0" applyFont="1" applyBorder="1" applyAlignment="1">
      <alignment horizontal="center" vertical="center"/>
    </xf>
    <xf numFmtId="0" fontId="138" fillId="0" borderId="44" xfId="0" applyFont="1" applyBorder="1" applyAlignment="1">
      <alignment horizontal="left" vertical="center" indent="1"/>
    </xf>
    <xf numFmtId="0" fontId="138" fillId="0" borderId="42" xfId="0" applyFont="1" applyBorder="1" applyAlignment="1">
      <alignment horizontal="left" vertical="center" indent="1"/>
    </xf>
    <xf numFmtId="0" fontId="138" fillId="0" borderId="42" xfId="0" applyFont="1" applyBorder="1" applyAlignment="1">
      <alignment horizontal="center" vertical="center"/>
    </xf>
    <xf numFmtId="0" fontId="0" fillId="0" borderId="81" xfId="0" applyBorder="1" applyAlignment="1">
      <alignment horizontal="center"/>
    </xf>
    <xf numFmtId="0" fontId="23" fillId="0" borderId="82" xfId="0" applyFont="1" applyBorder="1" applyAlignment="1">
      <alignment horizontal="center"/>
    </xf>
    <xf numFmtId="0" fontId="23" fillId="0" borderId="83" xfId="0" applyFont="1" applyBorder="1" applyAlignment="1">
      <alignment horizontal="left" vertical="center" indent="1"/>
    </xf>
    <xf numFmtId="0" fontId="23" fillId="0" borderId="84" xfId="0" applyFont="1" applyBorder="1" applyAlignment="1">
      <alignment horizontal="left" vertical="center" indent="1"/>
    </xf>
    <xf numFmtId="0" fontId="23" fillId="0" borderId="83" xfId="0" applyFont="1" applyBorder="1" applyAlignment="1">
      <alignment horizontal="center" vertical="center"/>
    </xf>
    <xf numFmtId="0" fontId="23" fillId="0" borderId="85" xfId="0" applyFont="1" applyBorder="1" applyAlignment="1" applyProtection="1">
      <alignment horizontal="center" vertical="center"/>
      <protection locked="0"/>
    </xf>
    <xf numFmtId="0" fontId="61" fillId="0" borderId="85" xfId="0" applyFont="1" applyBorder="1" applyAlignment="1">
      <alignment horizontal="center"/>
    </xf>
    <xf numFmtId="0" fontId="0" fillId="0" borderId="86" xfId="0" applyBorder="1" applyAlignment="1">
      <alignment horizontal="center"/>
    </xf>
    <xf numFmtId="0" fontId="23" fillId="0" borderId="0" xfId="95" applyAlignment="1">
      <alignment horizontal="center"/>
      <protection/>
    </xf>
    <xf numFmtId="0" fontId="23" fillId="0" borderId="0" xfId="95" applyAlignment="1">
      <alignment horizontal="left" indent="1"/>
      <protection/>
    </xf>
    <xf numFmtId="0" fontId="23" fillId="0" borderId="0" xfId="95" applyAlignment="1">
      <alignment horizontal="center" vertical="center"/>
      <protection/>
    </xf>
    <xf numFmtId="0" fontId="62" fillId="0" borderId="0" xfId="94" applyFont="1">
      <alignment/>
      <protection/>
    </xf>
    <xf numFmtId="0" fontId="62" fillId="0" borderId="0" xfId="94" applyFont="1" applyAlignment="1">
      <alignment horizontal="center"/>
      <protection/>
    </xf>
    <xf numFmtId="0" fontId="61" fillId="0" borderId="0" xfId="95" applyFont="1" applyAlignment="1">
      <alignment horizontal="center"/>
      <protection/>
    </xf>
    <xf numFmtId="0" fontId="138" fillId="0" borderId="21" xfId="0" applyFont="1" applyBorder="1" applyAlignment="1">
      <alignment horizontal="left" vertical="center" indent="1"/>
    </xf>
    <xf numFmtId="0" fontId="138" fillId="0" borderId="21" xfId="0" applyFont="1" applyBorder="1" applyAlignment="1">
      <alignment horizontal="center" vertical="center"/>
    </xf>
    <xf numFmtId="0" fontId="57" fillId="0" borderId="87" xfId="0" applyFont="1" applyBorder="1" applyAlignment="1">
      <alignment horizontal="center"/>
    </xf>
    <xf numFmtId="0" fontId="23" fillId="0" borderId="42" xfId="0" applyFont="1" applyBorder="1" applyAlignment="1" applyProtection="1">
      <alignment horizontal="center" vertical="center"/>
      <protection locked="0"/>
    </xf>
    <xf numFmtId="0" fontId="137" fillId="0" borderId="87" xfId="0" applyFont="1" applyBorder="1" applyAlignment="1">
      <alignment horizontal="center"/>
    </xf>
    <xf numFmtId="0" fontId="61" fillId="0" borderId="87" xfId="0" applyFont="1" applyBorder="1" applyAlignment="1">
      <alignment horizontal="center"/>
    </xf>
    <xf numFmtId="0" fontId="0" fillId="0" borderId="87" xfId="0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138" fillId="0" borderId="84" xfId="0" applyFont="1" applyBorder="1" applyAlignment="1">
      <alignment horizontal="left" vertical="center" indent="1"/>
    </xf>
    <xf numFmtId="0" fontId="138" fillId="0" borderId="84" xfId="0" applyFont="1" applyBorder="1" applyAlignment="1">
      <alignment horizontal="center" vertical="center"/>
    </xf>
    <xf numFmtId="0" fontId="0" fillId="0" borderId="88" xfId="0" applyBorder="1" applyAlignment="1">
      <alignment horizontal="center"/>
    </xf>
    <xf numFmtId="49" fontId="138" fillId="0" borderId="44" xfId="0" applyNumberFormat="1" applyFont="1" applyBorder="1" applyAlignment="1">
      <alignment horizontal="left" vertical="center" indent="1"/>
    </xf>
    <xf numFmtId="49" fontId="138" fillId="0" borderId="44" xfId="0" applyNumberFormat="1" applyFont="1" applyBorder="1" applyAlignment="1">
      <alignment horizontal="center" vertical="center"/>
    </xf>
    <xf numFmtId="49" fontId="23" fillId="0" borderId="44" xfId="0" applyNumberFormat="1" applyFont="1" applyBorder="1" applyAlignment="1">
      <alignment horizontal="center" vertical="center"/>
    </xf>
    <xf numFmtId="0" fontId="138" fillId="0" borderId="83" xfId="0" applyFont="1" applyBorder="1" applyAlignment="1">
      <alignment horizontal="left" vertical="center" indent="1"/>
    </xf>
    <xf numFmtId="0" fontId="138" fillId="0" borderId="8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38" fillId="0" borderId="22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3" fillId="0" borderId="31" xfId="88" applyFont="1" applyBorder="1" applyAlignment="1" applyProtection="1">
      <alignment vertical="center"/>
      <protection locked="0"/>
    </xf>
    <xf numFmtId="0" fontId="11" fillId="0" borderId="0" xfId="88" applyFont="1" applyBorder="1" applyAlignment="1" applyProtection="1">
      <alignment vertical="center"/>
      <protection locked="0"/>
    </xf>
    <xf numFmtId="0" fontId="10" fillId="0" borderId="0" xfId="88" applyFont="1" applyBorder="1" applyAlignment="1" applyProtection="1">
      <alignment vertical="center"/>
      <protection locked="0"/>
    </xf>
    <xf numFmtId="20" fontId="52" fillId="0" borderId="29" xfId="88" applyNumberFormat="1" applyFont="1" applyBorder="1" applyAlignment="1" applyProtection="1">
      <alignment horizontal="center" vertical="center"/>
      <protection locked="0"/>
    </xf>
    <xf numFmtId="0" fontId="53" fillId="0" borderId="0" xfId="88" applyFont="1" applyFill="1" applyBorder="1" applyAlignment="1" applyProtection="1">
      <alignment vertical="center"/>
      <protection locked="0"/>
    </xf>
    <xf numFmtId="0" fontId="53" fillId="0" borderId="0" xfId="88" applyFont="1" applyBorder="1" applyAlignment="1" applyProtection="1">
      <alignment vertical="center"/>
      <protection locked="0"/>
    </xf>
    <xf numFmtId="0" fontId="128" fillId="0" borderId="0" xfId="90" applyFont="1" applyProtection="1">
      <alignment/>
      <protection locked="0"/>
    </xf>
    <xf numFmtId="0" fontId="66" fillId="0" borderId="29" xfId="0" applyFont="1" applyBorder="1" applyAlignment="1">
      <alignment horizontal="center"/>
    </xf>
    <xf numFmtId="0" fontId="52" fillId="0" borderId="29" xfId="0" applyFont="1" applyFill="1" applyBorder="1" applyAlignment="1" applyProtection="1">
      <alignment vertical="center"/>
      <protection locked="0"/>
    </xf>
    <xf numFmtId="0" fontId="3" fillId="0" borderId="35" xfId="88" applyFont="1" applyFill="1" applyBorder="1" applyAlignment="1" applyProtection="1">
      <alignment vertical="center"/>
      <protection locked="0"/>
    </xf>
    <xf numFmtId="0" fontId="3" fillId="0" borderId="54" xfId="88" applyFont="1" applyFill="1" applyBorder="1" applyAlignment="1" applyProtection="1">
      <alignment horizontal="left" vertical="center"/>
      <protection locked="0"/>
    </xf>
    <xf numFmtId="0" fontId="52" fillId="0" borderId="32" xfId="0" applyFont="1" applyFill="1" applyBorder="1" applyAlignment="1" applyProtection="1">
      <alignment vertical="center"/>
      <protection locked="0"/>
    </xf>
    <xf numFmtId="0" fontId="53" fillId="0" borderId="33" xfId="88" applyFont="1" applyBorder="1" applyAlignment="1" applyProtection="1">
      <alignment vertical="center"/>
      <protection locked="0"/>
    </xf>
    <xf numFmtId="0" fontId="53" fillId="0" borderId="33" xfId="0" applyFont="1" applyFill="1" applyBorder="1" applyAlignment="1" applyProtection="1">
      <alignment vertical="center"/>
      <protection locked="0"/>
    </xf>
    <xf numFmtId="0" fontId="11" fillId="0" borderId="35" xfId="88" applyFont="1" applyBorder="1" applyAlignment="1" applyProtection="1">
      <alignment vertical="center"/>
      <protection locked="0"/>
    </xf>
    <xf numFmtId="0" fontId="53" fillId="0" borderId="31" xfId="88" applyFont="1" applyFill="1" applyBorder="1" applyAlignment="1" applyProtection="1">
      <alignment vertical="center"/>
      <protection locked="0"/>
    </xf>
    <xf numFmtId="0" fontId="52" fillId="0" borderId="35" xfId="88" applyFont="1" applyFill="1" applyBorder="1" applyAlignment="1" applyProtection="1">
      <alignment vertical="center"/>
      <protection locked="0"/>
    </xf>
    <xf numFmtId="0" fontId="52" fillId="0" borderId="70" xfId="0" applyFont="1" applyFill="1" applyBorder="1" applyAlignment="1" applyProtection="1">
      <alignment vertical="center"/>
      <protection locked="0"/>
    </xf>
    <xf numFmtId="0" fontId="14" fillId="0" borderId="27" xfId="88" applyFont="1" applyBorder="1" applyAlignment="1" applyProtection="1">
      <alignment horizontal="center" vertical="center"/>
      <protection locked="0"/>
    </xf>
    <xf numFmtId="0" fontId="14" fillId="0" borderId="33" xfId="88" applyFont="1" applyBorder="1" applyAlignment="1" applyProtection="1">
      <alignment horizontal="center" vertical="center"/>
      <protection locked="0"/>
    </xf>
    <xf numFmtId="0" fontId="139" fillId="0" borderId="0" xfId="90" applyFont="1" applyAlignment="1" applyProtection="1">
      <alignment horizontal="center"/>
      <protection locked="0"/>
    </xf>
    <xf numFmtId="0" fontId="3" fillId="0" borderId="22" xfId="90" applyFont="1" applyBorder="1" applyAlignment="1" applyProtection="1">
      <alignment horizontal="center"/>
      <protection/>
    </xf>
    <xf numFmtId="168" fontId="3" fillId="0" borderId="22" xfId="90" applyNumberFormat="1" applyFont="1" applyBorder="1" applyAlignment="1" applyProtection="1">
      <alignment horizontal="center"/>
      <protection/>
    </xf>
    <xf numFmtId="0" fontId="3" fillId="0" borderId="59" xfId="90" applyFont="1" applyBorder="1" applyAlignment="1" applyProtection="1">
      <alignment horizontal="center"/>
      <protection/>
    </xf>
    <xf numFmtId="0" fontId="3" fillId="0" borderId="62" xfId="90" applyFont="1" applyBorder="1" applyAlignment="1" applyProtection="1">
      <alignment horizontal="center"/>
      <protection/>
    </xf>
    <xf numFmtId="168" fontId="3" fillId="0" borderId="59" xfId="90" applyNumberFormat="1" applyFont="1" applyBorder="1" applyAlignment="1" applyProtection="1">
      <alignment horizontal="center"/>
      <protection/>
    </xf>
    <xf numFmtId="168" fontId="3" fillId="0" borderId="62" xfId="90" applyNumberFormat="1" applyFont="1" applyBorder="1" applyAlignment="1" applyProtection="1">
      <alignment horizontal="center"/>
      <protection/>
    </xf>
    <xf numFmtId="0" fontId="3" fillId="0" borderId="0" xfId="90" applyFont="1" applyAlignment="1" applyProtection="1">
      <alignment horizontal="center"/>
      <protection locked="0"/>
    </xf>
    <xf numFmtId="168" fontId="3" fillId="0" borderId="0" xfId="90" applyNumberFormat="1" applyFont="1" applyAlignment="1" applyProtection="1">
      <alignment horizontal="center"/>
      <protection locked="0"/>
    </xf>
    <xf numFmtId="0" fontId="3" fillId="0" borderId="0" xfId="90" applyFont="1" applyProtection="1">
      <alignment/>
      <protection locked="0"/>
    </xf>
    <xf numFmtId="0" fontId="11" fillId="0" borderId="41" xfId="88" applyFont="1" applyBorder="1" applyAlignment="1" applyProtection="1">
      <alignment vertical="center"/>
      <protection locked="0"/>
    </xf>
    <xf numFmtId="0" fontId="10" fillId="0" borderId="58" xfId="88" applyFont="1" applyBorder="1" applyAlignment="1" applyProtection="1">
      <alignment vertical="center"/>
      <protection locked="0"/>
    </xf>
    <xf numFmtId="0" fontId="12" fillId="0" borderId="35" xfId="88" applyFont="1" applyFill="1" applyBorder="1" applyAlignment="1" applyProtection="1">
      <alignment horizontal="center" vertical="center"/>
      <protection locked="0"/>
    </xf>
    <xf numFmtId="0" fontId="10" fillId="0" borderId="67" xfId="88" applyFont="1" applyBorder="1" applyAlignment="1" applyProtection="1">
      <alignment vertical="center"/>
      <protection locked="0"/>
    </xf>
    <xf numFmtId="0" fontId="13" fillId="0" borderId="33" xfId="88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53" fillId="0" borderId="49" xfId="88" applyFont="1" applyBorder="1" applyAlignment="1" applyProtection="1">
      <alignment vertical="center"/>
      <protection locked="0"/>
    </xf>
    <xf numFmtId="0" fontId="52" fillId="0" borderId="64" xfId="0" applyFont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/>
    </xf>
    <xf numFmtId="0" fontId="140" fillId="0" borderId="0" xfId="0" applyFont="1" applyAlignment="1">
      <alignment/>
    </xf>
    <xf numFmtId="0" fontId="103" fillId="0" borderId="0" xfId="0" applyFont="1" applyAlignment="1">
      <alignment/>
    </xf>
    <xf numFmtId="1" fontId="103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55" borderId="0" xfId="0" applyFill="1" applyAlignment="1">
      <alignment/>
    </xf>
    <xf numFmtId="1" fontId="0" fillId="55" borderId="0" xfId="0" applyNumberFormat="1" applyFill="1" applyAlignment="1">
      <alignment/>
    </xf>
    <xf numFmtId="0" fontId="0" fillId="56" borderId="0" xfId="0" applyFill="1" applyAlignment="1">
      <alignment/>
    </xf>
    <xf numFmtId="1" fontId="0" fillId="56" borderId="0" xfId="0" applyNumberFormat="1" applyFill="1" applyAlignment="1">
      <alignment/>
    </xf>
    <xf numFmtId="0" fontId="0" fillId="57" borderId="0" xfId="0" applyFill="1" applyAlignment="1">
      <alignment/>
    </xf>
    <xf numFmtId="1" fontId="0" fillId="57" borderId="0" xfId="0" applyNumberFormat="1" applyFill="1" applyAlignment="1">
      <alignment/>
    </xf>
    <xf numFmtId="0" fontId="4" fillId="0" borderId="49" xfId="0" applyFont="1" applyBorder="1" applyAlignment="1" applyProtection="1">
      <alignment horizontal="center" vertical="center"/>
      <protection locked="0"/>
    </xf>
    <xf numFmtId="0" fontId="14" fillId="0" borderId="73" xfId="0" applyFont="1" applyBorder="1" applyAlignment="1" applyProtection="1">
      <alignment horizontal="center" vertical="center"/>
      <protection locked="0"/>
    </xf>
    <xf numFmtId="0" fontId="20" fillId="0" borderId="68" xfId="0" applyFont="1" applyBorder="1" applyAlignment="1" applyProtection="1">
      <alignment horizontal="center" vertical="center"/>
      <protection locked="0"/>
    </xf>
    <xf numFmtId="0" fontId="122" fillId="0" borderId="63" xfId="0" applyFont="1" applyBorder="1" applyAlignment="1">
      <alignment vertical="center"/>
    </xf>
    <xf numFmtId="0" fontId="122" fillId="0" borderId="0" xfId="0" applyFont="1" applyBorder="1" applyAlignment="1">
      <alignment vertical="center"/>
    </xf>
    <xf numFmtId="0" fontId="141" fillId="0" borderId="0" xfId="0" applyFont="1" applyAlignment="1">
      <alignment/>
    </xf>
    <xf numFmtId="0" fontId="23" fillId="0" borderId="32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142" fillId="0" borderId="0" xfId="0" applyFont="1" applyAlignment="1">
      <alignment/>
    </xf>
    <xf numFmtId="0" fontId="143" fillId="0" borderId="0" xfId="0" applyFont="1" applyAlignment="1">
      <alignment horizontal="center" vertical="center"/>
    </xf>
    <xf numFmtId="0" fontId="144" fillId="0" borderId="0" xfId="0" applyFont="1" applyAlignment="1">
      <alignment/>
    </xf>
    <xf numFmtId="0" fontId="71" fillId="0" borderId="0" xfId="0" applyFont="1" applyBorder="1" applyAlignment="1" applyProtection="1">
      <alignment vertical="center"/>
      <protection/>
    </xf>
    <xf numFmtId="0" fontId="121" fillId="0" borderId="0" xfId="0" applyFont="1" applyAlignment="1">
      <alignment/>
    </xf>
    <xf numFmtId="0" fontId="143" fillId="0" borderId="0" xfId="0" applyFont="1" applyAlignment="1">
      <alignment horizontal="right"/>
    </xf>
    <xf numFmtId="0" fontId="144" fillId="0" borderId="56" xfId="0" applyFont="1" applyBorder="1" applyAlignment="1">
      <alignment/>
    </xf>
    <xf numFmtId="0" fontId="71" fillId="0" borderId="56" xfId="0" applyFont="1" applyBorder="1" applyAlignment="1" applyProtection="1">
      <alignment vertical="center"/>
      <protection/>
    </xf>
    <xf numFmtId="0" fontId="145" fillId="0" borderId="0" xfId="0" applyFont="1" applyAlignment="1">
      <alignment/>
    </xf>
    <xf numFmtId="0" fontId="129" fillId="0" borderId="0" xfId="0" applyFont="1" applyAlignment="1">
      <alignment/>
    </xf>
    <xf numFmtId="0" fontId="23" fillId="0" borderId="0" xfId="0" applyFont="1" applyBorder="1" applyAlignment="1" applyProtection="1">
      <alignment horizontal="left" vertical="center"/>
      <protection/>
    </xf>
    <xf numFmtId="0" fontId="144" fillId="0" borderId="0" xfId="0" applyFont="1" applyBorder="1" applyAlignment="1">
      <alignment horizontal="left"/>
    </xf>
    <xf numFmtId="0" fontId="14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52" fillId="0" borderId="29" xfId="0" applyFont="1" applyBorder="1" applyAlignment="1" applyProtection="1">
      <alignment vertical="center"/>
      <protection locked="0"/>
    </xf>
    <xf numFmtId="0" fontId="53" fillId="0" borderId="39" xfId="88" applyFont="1" applyBorder="1" applyAlignment="1" applyProtection="1">
      <alignment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130" fillId="0" borderId="33" xfId="0" applyFont="1" applyBorder="1" applyAlignment="1" applyProtection="1">
      <alignment horizontal="center" vertical="center"/>
      <protection locked="0"/>
    </xf>
    <xf numFmtId="0" fontId="12" fillId="0" borderId="89" xfId="88" applyFont="1" applyBorder="1" applyAlignment="1" applyProtection="1">
      <alignment horizontal="center" vertical="center"/>
      <protection locked="0"/>
    </xf>
    <xf numFmtId="0" fontId="0" fillId="0" borderId="90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33" xfId="0" applyFont="1" applyBorder="1" applyAlignment="1" applyProtection="1">
      <alignment horizontal="center" vertical="center"/>
      <protection/>
    </xf>
    <xf numFmtId="0" fontId="12" fillId="0" borderId="0" xfId="88" applyFont="1" applyBorder="1" applyAlignment="1" applyProtection="1">
      <alignment horizontal="left" vertical="center"/>
      <protection locked="0"/>
    </xf>
    <xf numFmtId="0" fontId="17" fillId="0" borderId="0" xfId="88" applyFont="1" applyBorder="1" applyAlignment="1" applyProtection="1">
      <alignment horizontal="center" vertical="center"/>
      <protection locked="0"/>
    </xf>
    <xf numFmtId="0" fontId="12" fillId="0" borderId="0" xfId="88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17" fillId="0" borderId="43" xfId="88" applyFont="1" applyBorder="1" applyAlignment="1" applyProtection="1">
      <alignment horizontal="center" vertical="center"/>
      <protection locked="0"/>
    </xf>
    <xf numFmtId="0" fontId="14" fillId="0" borderId="51" xfId="0" applyFont="1" applyBorder="1" applyAlignment="1" applyProtection="1">
      <alignment horizontal="center" vertical="center"/>
      <protection locked="0"/>
    </xf>
    <xf numFmtId="0" fontId="12" fillId="0" borderId="26" xfId="88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17" fillId="0" borderId="23" xfId="88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0" fillId="0" borderId="29" xfId="88" applyFont="1" applyBorder="1" applyAlignment="1" applyProtection="1">
      <alignment vertical="center"/>
      <protection locked="0"/>
    </xf>
    <xf numFmtId="0" fontId="10" fillId="0" borderId="39" xfId="0" applyFont="1" applyFill="1" applyBorder="1" applyAlignment="1" applyProtection="1">
      <alignment vertical="center"/>
      <protection locked="0"/>
    </xf>
    <xf numFmtId="0" fontId="12" fillId="0" borderId="26" xfId="88" applyFont="1" applyBorder="1" applyAlignment="1" applyProtection="1">
      <alignment horizontal="left" vertical="center"/>
      <protection locked="0"/>
    </xf>
    <xf numFmtId="0" fontId="4" fillId="58" borderId="23" xfId="0" applyFont="1" applyFill="1" applyBorder="1" applyAlignment="1" applyProtection="1">
      <alignment horizontal="center" vertical="center"/>
      <protection locked="0"/>
    </xf>
    <xf numFmtId="20" fontId="10" fillId="0" borderId="30" xfId="88" applyNumberFormat="1" applyFont="1" applyFill="1" applyBorder="1" applyAlignment="1" applyProtection="1">
      <alignment horizontal="center" vertical="center"/>
      <protection locked="0"/>
    </xf>
    <xf numFmtId="0" fontId="24" fillId="0" borderId="33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24" fillId="0" borderId="33" xfId="0" applyFont="1" applyBorder="1" applyAlignment="1" applyProtection="1">
      <alignment horizontal="center" vertical="center"/>
      <protection/>
    </xf>
    <xf numFmtId="0" fontId="12" fillId="0" borderId="40" xfId="88" applyFont="1" applyBorder="1" applyAlignment="1" applyProtection="1">
      <alignment vertical="center"/>
      <protection locked="0"/>
    </xf>
    <xf numFmtId="0" fontId="0" fillId="0" borderId="46" xfId="88" applyFont="1" applyBorder="1" applyAlignment="1" applyProtection="1">
      <alignment horizontal="center" vertical="center"/>
      <protection locked="0"/>
    </xf>
    <xf numFmtId="0" fontId="12" fillId="0" borderId="33" xfId="88" applyFont="1" applyBorder="1" applyAlignment="1" applyProtection="1">
      <alignment vertical="center"/>
      <protection locked="0"/>
    </xf>
    <xf numFmtId="0" fontId="0" fillId="58" borderId="40" xfId="0" applyFont="1" applyFill="1" applyBorder="1" applyAlignment="1" applyProtection="1">
      <alignment horizontal="center" vertical="center"/>
      <protection/>
    </xf>
    <xf numFmtId="0" fontId="0" fillId="58" borderId="41" xfId="0" applyFont="1" applyFill="1" applyBorder="1" applyAlignment="1" applyProtection="1">
      <alignment horizontal="center" vertical="center"/>
      <protection/>
    </xf>
    <xf numFmtId="0" fontId="128" fillId="0" borderId="27" xfId="0" applyFont="1" applyBorder="1" applyAlignment="1" applyProtection="1">
      <alignment horizontal="center" vertical="center"/>
      <protection/>
    </xf>
    <xf numFmtId="0" fontId="58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3" fillId="0" borderId="0" xfId="95" applyFont="1" applyAlignment="1">
      <alignment horizontal="center" vertical="center"/>
      <protection/>
    </xf>
    <xf numFmtId="0" fontId="23" fillId="0" borderId="0" xfId="95" applyAlignment="1">
      <alignment horizontal="center" vertical="center"/>
      <protection/>
    </xf>
    <xf numFmtId="0" fontId="64" fillId="0" borderId="0" xfId="95" applyFont="1" applyAlignment="1">
      <alignment horizontal="center" vertical="center"/>
      <protection/>
    </xf>
    <xf numFmtId="0" fontId="58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1" fillId="0" borderId="0" xfId="88" applyFont="1" applyAlignment="1" applyProtection="1">
      <alignment horizontal="center" vertical="center"/>
      <protection locked="0"/>
    </xf>
    <xf numFmtId="0" fontId="48" fillId="0" borderId="0" xfId="90" applyFont="1" applyAlignment="1" applyProtection="1">
      <alignment horizontal="center" vertical="center"/>
      <protection locked="0"/>
    </xf>
    <xf numFmtId="168" fontId="4" fillId="0" borderId="62" xfId="90" applyNumberFormat="1" applyFont="1" applyBorder="1" applyAlignment="1" applyProtection="1">
      <alignment horizontal="center" vertical="center"/>
      <protection/>
    </xf>
    <xf numFmtId="0" fontId="4" fillId="0" borderId="22" xfId="90" applyFont="1" applyBorder="1" applyAlignment="1" applyProtection="1">
      <alignment horizontal="center" vertical="center"/>
      <protection/>
    </xf>
    <xf numFmtId="1" fontId="4" fillId="0" borderId="62" xfId="90" applyNumberFormat="1" applyFont="1" applyBorder="1" applyAlignment="1" applyProtection="1">
      <alignment horizontal="center" vertical="center"/>
      <protection locked="0"/>
    </xf>
    <xf numFmtId="1" fontId="4" fillId="0" borderId="22" xfId="90" applyNumberFormat="1" applyFont="1" applyBorder="1" applyAlignment="1" applyProtection="1">
      <alignment horizontal="center" vertical="center"/>
      <protection locked="0"/>
    </xf>
    <xf numFmtId="0" fontId="27" fillId="0" borderId="59" xfId="90" applyFont="1" applyBorder="1" applyAlignment="1" applyProtection="1">
      <alignment horizontal="center" vertical="center"/>
      <protection locked="0"/>
    </xf>
    <xf numFmtId="0" fontId="27" fillId="0" borderId="42" xfId="90" applyFont="1" applyBorder="1" applyAlignment="1" applyProtection="1">
      <alignment horizontal="center" vertical="center"/>
      <protection locked="0"/>
    </xf>
    <xf numFmtId="0" fontId="4" fillId="0" borderId="59" xfId="90" applyFont="1" applyBorder="1" applyAlignment="1" applyProtection="1">
      <alignment horizontal="center" vertical="center"/>
      <protection/>
    </xf>
    <xf numFmtId="1" fontId="4" fillId="0" borderId="59" xfId="90" applyNumberFormat="1" applyFont="1" applyBorder="1" applyAlignment="1" applyProtection="1">
      <alignment horizontal="center" vertical="center"/>
      <protection locked="0"/>
    </xf>
    <xf numFmtId="0" fontId="27" fillId="0" borderId="25" xfId="90" applyFont="1" applyBorder="1" applyAlignment="1" applyProtection="1">
      <alignment horizontal="center" vertical="center"/>
      <protection locked="0"/>
    </xf>
    <xf numFmtId="168" fontId="4" fillId="0" borderId="22" xfId="90" applyNumberFormat="1" applyFont="1" applyBorder="1" applyAlignment="1" applyProtection="1">
      <alignment horizontal="center" vertical="center"/>
      <protection/>
    </xf>
    <xf numFmtId="0" fontId="109" fillId="45" borderId="63" xfId="90" applyFill="1" applyBorder="1" applyAlignment="1" applyProtection="1">
      <alignment horizontal="center" vertical="center"/>
      <protection locked="0"/>
    </xf>
    <xf numFmtId="0" fontId="109" fillId="45" borderId="0" xfId="90" applyFill="1" applyBorder="1" applyAlignment="1" applyProtection="1">
      <alignment horizontal="center" vertical="center"/>
      <protection locked="0"/>
    </xf>
    <xf numFmtId="0" fontId="109" fillId="45" borderId="60" xfId="90" applyFill="1" applyBorder="1" applyAlignment="1" applyProtection="1">
      <alignment horizontal="center" vertical="center"/>
      <protection locked="0"/>
    </xf>
    <xf numFmtId="0" fontId="27" fillId="0" borderId="0" xfId="90" applyFont="1" applyAlignment="1" applyProtection="1">
      <alignment horizontal="left"/>
      <protection locked="0"/>
    </xf>
    <xf numFmtId="0" fontId="126" fillId="0" borderId="0" xfId="90" applyFont="1" applyAlignment="1" applyProtection="1">
      <alignment horizontal="center"/>
      <protection locked="0"/>
    </xf>
    <xf numFmtId="0" fontId="126" fillId="59" borderId="0" xfId="90" applyFont="1" applyFill="1" applyBorder="1" applyAlignment="1" applyProtection="1">
      <alignment horizontal="center" vertical="center"/>
      <protection locked="0"/>
    </xf>
    <xf numFmtId="1" fontId="27" fillId="0" borderId="62" xfId="90" applyNumberFormat="1" applyFont="1" applyBorder="1" applyAlignment="1" applyProtection="1">
      <alignment horizontal="center" vertical="center"/>
      <protection locked="0"/>
    </xf>
    <xf numFmtId="1" fontId="27" fillId="0" borderId="22" xfId="90" applyNumberFormat="1" applyFont="1" applyBorder="1" applyAlignment="1" applyProtection="1">
      <alignment horizontal="center" vertical="center"/>
      <protection locked="0"/>
    </xf>
    <xf numFmtId="1" fontId="27" fillId="0" borderId="59" xfId="90" applyNumberFormat="1" applyFont="1" applyBorder="1" applyAlignment="1" applyProtection="1">
      <alignment horizontal="center" vertical="center"/>
      <protection locked="0"/>
    </xf>
    <xf numFmtId="1" fontId="128" fillId="0" borderId="22" xfId="90" applyNumberFormat="1" applyFont="1" applyBorder="1" applyAlignment="1" applyProtection="1">
      <alignment horizontal="center" vertical="center"/>
      <protection locked="0"/>
    </xf>
    <xf numFmtId="168" fontId="27" fillId="0" borderId="22" xfId="90" applyNumberFormat="1" applyFont="1" applyBorder="1" applyAlignment="1" applyProtection="1">
      <alignment horizontal="center" vertical="center"/>
      <protection/>
    </xf>
    <xf numFmtId="0" fontId="27" fillId="0" borderId="22" xfId="90" applyFont="1" applyBorder="1" applyAlignment="1" applyProtection="1">
      <alignment horizontal="center" vertical="center"/>
      <protection/>
    </xf>
    <xf numFmtId="0" fontId="146" fillId="45" borderId="63" xfId="90" applyFont="1" applyFill="1" applyBorder="1" applyAlignment="1" applyProtection="1">
      <alignment horizontal="center" vertical="center"/>
      <protection locked="0"/>
    </xf>
    <xf numFmtId="0" fontId="146" fillId="45" borderId="0" xfId="90" applyFont="1" applyFill="1" applyBorder="1" applyAlignment="1" applyProtection="1">
      <alignment horizontal="center" vertical="center"/>
      <protection locked="0"/>
    </xf>
    <xf numFmtId="0" fontId="146" fillId="45" borderId="60" xfId="90" applyFont="1" applyFill="1" applyBorder="1" applyAlignment="1" applyProtection="1">
      <alignment horizontal="center" vertical="center"/>
      <protection locked="0"/>
    </xf>
    <xf numFmtId="168" fontId="27" fillId="0" borderId="62" xfId="90" applyNumberFormat="1" applyFont="1" applyBorder="1" applyAlignment="1" applyProtection="1">
      <alignment horizontal="center" vertical="center"/>
      <protection/>
    </xf>
    <xf numFmtId="0" fontId="27" fillId="0" borderId="59" xfId="90" applyFont="1" applyBorder="1" applyAlignment="1" applyProtection="1">
      <alignment horizontal="center" vertical="center"/>
      <protection/>
    </xf>
    <xf numFmtId="0" fontId="122" fillId="0" borderId="0" xfId="0" applyFont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65" xfId="0" applyFont="1" applyFill="1" applyBorder="1" applyAlignment="1" applyProtection="1">
      <alignment horizontal="center" vertical="center"/>
      <protection/>
    </xf>
    <xf numFmtId="0" fontId="122" fillId="0" borderId="91" xfId="0" applyFont="1" applyBorder="1" applyAlignment="1">
      <alignment horizontal="center" vertical="center"/>
    </xf>
    <xf numFmtId="0" fontId="122" fillId="0" borderId="56" xfId="0" applyFont="1" applyBorder="1" applyAlignment="1">
      <alignment horizontal="center" vertical="center"/>
    </xf>
    <xf numFmtId="0" fontId="122" fillId="0" borderId="44" xfId="0" applyFont="1" applyBorder="1" applyAlignment="1">
      <alignment horizontal="center" vertical="center"/>
    </xf>
    <xf numFmtId="0" fontId="141" fillId="0" borderId="0" xfId="0" applyFont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122" fillId="0" borderId="63" xfId="0" applyFont="1" applyBorder="1" applyAlignment="1">
      <alignment horizontal="center" vertical="center"/>
    </xf>
    <xf numFmtId="0" fontId="122" fillId="0" borderId="0" xfId="0" applyFont="1" applyBorder="1" applyAlignment="1">
      <alignment horizontal="center" vertical="center"/>
    </xf>
    <xf numFmtId="0" fontId="122" fillId="0" borderId="6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147" fillId="0" borderId="0" xfId="0" applyFont="1" applyAlignment="1">
      <alignment horizontal="center"/>
    </xf>
  </cellXfs>
  <cellStyles count="10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erechnung" xfId="65"/>
    <cellStyle name="Berechnung 2" xfId="66"/>
    <cellStyle name="Followed Hyperlink" xfId="67"/>
    <cellStyle name="Comma [0]" xfId="68"/>
    <cellStyle name="Eingabe" xfId="69"/>
    <cellStyle name="Eingabe 2" xfId="70"/>
    <cellStyle name="Ergebnis" xfId="71"/>
    <cellStyle name="Ergebnis 2" xfId="72"/>
    <cellStyle name="Erklärender Text" xfId="73"/>
    <cellStyle name="Erklärender Text 2" xfId="74"/>
    <cellStyle name="Excel Built-in Normal" xfId="75"/>
    <cellStyle name="Gut" xfId="76"/>
    <cellStyle name="Gut 2" xfId="77"/>
    <cellStyle name="Hyperlink" xfId="78"/>
    <cellStyle name="Comma" xfId="79"/>
    <cellStyle name="Neutral" xfId="80"/>
    <cellStyle name="Neutral 2" xfId="81"/>
    <cellStyle name="Notiz" xfId="82"/>
    <cellStyle name="Notiz 2" xfId="83"/>
    <cellStyle name="Percent" xfId="84"/>
    <cellStyle name="Schlecht" xfId="85"/>
    <cellStyle name="Schlecht 2" xfId="86"/>
    <cellStyle name="Standard 2" xfId="87"/>
    <cellStyle name="Standard 2 2" xfId="88"/>
    <cellStyle name="Standard 2 3" xfId="89"/>
    <cellStyle name="Standard 3" xfId="90"/>
    <cellStyle name="Standard 4" xfId="91"/>
    <cellStyle name="Standard 5" xfId="92"/>
    <cellStyle name="Standard 6" xfId="93"/>
    <cellStyle name="Standard_EM VR Startf. Jug.A" xfId="94"/>
    <cellStyle name="Standard_EM08 VR Startf. Jug.B" xfId="95"/>
    <cellStyle name="Überschrift" xfId="96"/>
    <cellStyle name="Überschrift 1" xfId="97"/>
    <cellStyle name="Überschrift 1 2" xfId="98"/>
    <cellStyle name="Überschrift 2" xfId="99"/>
    <cellStyle name="Überschrift 2 2" xfId="100"/>
    <cellStyle name="Überschrift 3" xfId="101"/>
    <cellStyle name="Überschrift 3 2" xfId="102"/>
    <cellStyle name="Überschrift 4" xfId="103"/>
    <cellStyle name="Überschrift 4 2" xfId="104"/>
    <cellStyle name="Überschrift 5" xfId="105"/>
    <cellStyle name="Verknüpfte Zelle" xfId="106"/>
    <cellStyle name="Verknüpfte Zelle 2" xfId="107"/>
    <cellStyle name="Currency" xfId="108"/>
    <cellStyle name="Currency [0]" xfId="109"/>
    <cellStyle name="Warnender Text" xfId="110"/>
    <cellStyle name="Warnender Text 2" xfId="111"/>
    <cellStyle name="Zelle überprüfen" xfId="112"/>
    <cellStyle name="Zelle überprüfen 2" xfId="113"/>
  </cellStyles>
  <dxfs count="631"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8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b/>
        <i val="0"/>
        <color indexed="10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8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b/>
        <i val="0"/>
        <color indexed="10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8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b/>
        <i val="0"/>
        <color indexed="10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8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b/>
        <i val="0"/>
        <color indexed="10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8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b/>
        <i val="0"/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8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indexed="10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rgb="FF0070C0"/>
      </font>
      <fill>
        <patternFill>
          <bgColor theme="0" tint="-0.04997999966144562"/>
        </patternFill>
      </fill>
    </dxf>
    <dxf>
      <font>
        <color indexed="17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70C0"/>
      </font>
      <fill>
        <patternFill>
          <bgColor theme="0" tint="-0.04997999966144562"/>
        </patternFill>
      </fill>
    </dxf>
    <dxf>
      <font>
        <color indexed="17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7"/>
      </font>
    </dxf>
    <dxf>
      <font>
        <color indexed="8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b/>
        <i val="0"/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indexed="17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7"/>
      </font>
    </dxf>
    <dxf>
      <font>
        <color indexed="8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b/>
        <i val="0"/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8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b/>
        <i val="0"/>
        <color indexed="10"/>
      </font>
    </dxf>
    <dxf>
      <font>
        <color auto="1"/>
      </font>
    </dxf>
    <dxf>
      <font>
        <color indexed="10"/>
      </font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color indexed="10"/>
      </font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ill>
        <patternFill>
          <bgColor theme="0" tint="-0.04997999966144562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28575</xdr:rowOff>
    </xdr:from>
    <xdr:to>
      <xdr:col>0</xdr:col>
      <xdr:colOff>933450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790575" cy="1076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31</xdr:row>
      <xdr:rowOff>104775</xdr:rowOff>
    </xdr:from>
    <xdr:to>
      <xdr:col>1</xdr:col>
      <xdr:colOff>190500</xdr:colOff>
      <xdr:row>36</xdr:row>
      <xdr:rowOff>95250</xdr:rowOff>
    </xdr:to>
    <xdr:pic>
      <xdr:nvPicPr>
        <xdr:cNvPr id="1" name="Picture 2" descr="OKV Symbol we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86550"/>
          <a:ext cx="647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31</xdr:row>
      <xdr:rowOff>104775</xdr:rowOff>
    </xdr:from>
    <xdr:to>
      <xdr:col>8</xdr:col>
      <xdr:colOff>647700</xdr:colOff>
      <xdr:row>36</xdr:row>
      <xdr:rowOff>95250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6686550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0</xdr:row>
      <xdr:rowOff>123825</xdr:rowOff>
    </xdr:from>
    <xdr:to>
      <xdr:col>8</xdr:col>
      <xdr:colOff>581025</xdr:colOff>
      <xdr:row>4</xdr:row>
      <xdr:rowOff>180975</xdr:rowOff>
    </xdr:to>
    <xdr:pic>
      <xdr:nvPicPr>
        <xdr:cNvPr id="3" name="Grafik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58125" y="123825"/>
          <a:ext cx="1209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142875</xdr:rowOff>
    </xdr:from>
    <xdr:to>
      <xdr:col>1</xdr:col>
      <xdr:colOff>476250</xdr:colOff>
      <xdr:row>5</xdr:row>
      <xdr:rowOff>19050</xdr:rowOff>
    </xdr:to>
    <xdr:pic>
      <xdr:nvPicPr>
        <xdr:cNvPr id="4" name="Grafik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142875"/>
          <a:ext cx="647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31</xdr:row>
      <xdr:rowOff>104775</xdr:rowOff>
    </xdr:from>
    <xdr:to>
      <xdr:col>1</xdr:col>
      <xdr:colOff>190500</xdr:colOff>
      <xdr:row>36</xdr:row>
      <xdr:rowOff>95250</xdr:rowOff>
    </xdr:to>
    <xdr:pic>
      <xdr:nvPicPr>
        <xdr:cNvPr id="1" name="Picture 2" descr="OKV Symbol we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934200"/>
          <a:ext cx="723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31</xdr:row>
      <xdr:rowOff>114300</xdr:rowOff>
    </xdr:from>
    <xdr:to>
      <xdr:col>8</xdr:col>
      <xdr:colOff>476250</xdr:colOff>
      <xdr:row>36</xdr:row>
      <xdr:rowOff>57150</xdr:rowOff>
    </xdr:to>
    <xdr:pic>
      <xdr:nvPicPr>
        <xdr:cNvPr id="2" name="Picture 3" descr="Wülknit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6943725"/>
          <a:ext cx="1095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85725</xdr:rowOff>
    </xdr:from>
    <xdr:to>
      <xdr:col>1</xdr:col>
      <xdr:colOff>123825</xdr:colOff>
      <xdr:row>4</xdr:row>
      <xdr:rowOff>152400</xdr:rowOff>
    </xdr:to>
    <xdr:pic>
      <xdr:nvPicPr>
        <xdr:cNvPr id="3" name="Picture 2" descr="OKV Symbol we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723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0</xdr:row>
      <xdr:rowOff>133350</xdr:rowOff>
    </xdr:from>
    <xdr:to>
      <xdr:col>8</xdr:col>
      <xdr:colOff>438150</xdr:colOff>
      <xdr:row>4</xdr:row>
      <xdr:rowOff>180975</xdr:rowOff>
    </xdr:to>
    <xdr:pic>
      <xdr:nvPicPr>
        <xdr:cNvPr id="4" name="Picture 3" descr="Wülknit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133350"/>
          <a:ext cx="1095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zoomScalePageLayoutView="0" workbookViewId="0" topLeftCell="A1">
      <selection activeCell="H38" sqref="H38"/>
    </sheetView>
  </sheetViews>
  <sheetFormatPr defaultColWidth="11.421875" defaultRowHeight="12.75"/>
  <cols>
    <col min="1" max="1" width="15.00390625" style="0" bestFit="1" customWidth="1"/>
    <col min="2" max="2" width="24.28125" style="0" customWidth="1"/>
    <col min="3" max="3" width="5.140625" style="0" bestFit="1" customWidth="1"/>
    <col min="4" max="4" width="7.28125" style="0" bestFit="1" customWidth="1"/>
    <col min="5" max="5" width="3.7109375" style="0" bestFit="1" customWidth="1"/>
    <col min="6" max="6" width="4.8515625" style="0" bestFit="1" customWidth="1"/>
  </cols>
  <sheetData>
    <row r="2" spans="2:6" ht="23.25">
      <c r="B2" s="552" t="s">
        <v>573</v>
      </c>
      <c r="C2" s="553"/>
      <c r="D2" s="554"/>
      <c r="E2" s="553"/>
      <c r="F2" s="553"/>
    </row>
    <row r="3" spans="2:6" ht="23.25">
      <c r="B3" s="552" t="s">
        <v>574</v>
      </c>
      <c r="C3" s="553"/>
      <c r="D3" s="554"/>
      <c r="E3" s="553"/>
      <c r="F3" s="553"/>
    </row>
    <row r="4" spans="2:6" ht="23.25">
      <c r="B4" s="552" t="s">
        <v>575</v>
      </c>
      <c r="C4" s="553"/>
      <c r="D4" s="554"/>
      <c r="E4" s="553"/>
      <c r="F4" s="553"/>
    </row>
    <row r="6" spans="1:6" ht="12.75">
      <c r="A6" t="s">
        <v>576</v>
      </c>
      <c r="B6" t="s">
        <v>5</v>
      </c>
      <c r="C6" t="s">
        <v>7</v>
      </c>
      <c r="D6" s="555" t="s">
        <v>13</v>
      </c>
      <c r="E6" t="s">
        <v>577</v>
      </c>
      <c r="F6" t="s">
        <v>14</v>
      </c>
    </row>
    <row r="7" spans="1:6" ht="12.75">
      <c r="A7" s="556" t="s">
        <v>578</v>
      </c>
      <c r="B7" s="556" t="s">
        <v>228</v>
      </c>
      <c r="C7" s="556">
        <v>271</v>
      </c>
      <c r="D7" s="557">
        <v>271.00010100239996</v>
      </c>
      <c r="E7" s="556">
        <v>0</v>
      </c>
      <c r="F7" s="556">
        <v>1</v>
      </c>
    </row>
    <row r="8" spans="1:6" ht="12.75">
      <c r="A8" s="558" t="s">
        <v>579</v>
      </c>
      <c r="B8" s="558" t="s">
        <v>307</v>
      </c>
      <c r="C8" s="558">
        <v>265</v>
      </c>
      <c r="D8" s="559">
        <v>265.0001010013</v>
      </c>
      <c r="E8" s="558">
        <v>0</v>
      </c>
      <c r="F8" s="558">
        <v>2</v>
      </c>
    </row>
    <row r="9" spans="1:6" ht="12.75">
      <c r="A9" s="560" t="s">
        <v>580</v>
      </c>
      <c r="B9" s="560" t="s">
        <v>581</v>
      </c>
      <c r="C9" s="560">
        <v>249</v>
      </c>
      <c r="D9" s="561">
        <v>249.0001010023</v>
      </c>
      <c r="E9" s="560">
        <v>0</v>
      </c>
      <c r="F9" s="560">
        <v>3</v>
      </c>
    </row>
    <row r="10" spans="1:6" ht="12.75">
      <c r="A10" t="s">
        <v>582</v>
      </c>
      <c r="B10" t="s">
        <v>327</v>
      </c>
      <c r="C10">
        <v>239</v>
      </c>
      <c r="D10" s="555">
        <v>239.000101001</v>
      </c>
      <c r="E10">
        <v>0</v>
      </c>
      <c r="F10">
        <v>4</v>
      </c>
    </row>
    <row r="11" spans="1:6" ht="12.75">
      <c r="A11" t="s">
        <v>583</v>
      </c>
      <c r="B11" t="s">
        <v>584</v>
      </c>
      <c r="C11">
        <v>213</v>
      </c>
      <c r="D11" s="555">
        <v>213.0001010014</v>
      </c>
      <c r="E11">
        <v>0</v>
      </c>
      <c r="F11">
        <v>5</v>
      </c>
    </row>
    <row r="12" spans="1:6" ht="12.75">
      <c r="A12" t="s">
        <v>585</v>
      </c>
      <c r="B12" t="s">
        <v>581</v>
      </c>
      <c r="C12">
        <v>189</v>
      </c>
      <c r="D12" s="555">
        <v>189.0001010009</v>
      </c>
      <c r="E12">
        <v>0</v>
      </c>
      <c r="F12">
        <v>6</v>
      </c>
    </row>
    <row r="13" spans="1:6" ht="12.75">
      <c r="A13" t="s">
        <v>586</v>
      </c>
      <c r="B13" t="s">
        <v>327</v>
      </c>
      <c r="C13">
        <v>187</v>
      </c>
      <c r="D13" s="555">
        <v>187.0001010006</v>
      </c>
      <c r="E13">
        <v>0</v>
      </c>
      <c r="F13">
        <v>7</v>
      </c>
    </row>
    <row r="14" spans="1:6" ht="12.75">
      <c r="A14" t="s">
        <v>587</v>
      </c>
      <c r="B14" t="s">
        <v>581</v>
      </c>
      <c r="C14">
        <v>178</v>
      </c>
      <c r="D14" s="555">
        <v>178.0001010016</v>
      </c>
      <c r="E14">
        <v>0</v>
      </c>
      <c r="F14">
        <v>8</v>
      </c>
    </row>
    <row r="15" spans="1:6" ht="12.75">
      <c r="A15" t="s">
        <v>588</v>
      </c>
      <c r="B15" t="s">
        <v>307</v>
      </c>
      <c r="C15">
        <v>176</v>
      </c>
      <c r="D15" s="555">
        <v>176.000101002</v>
      </c>
      <c r="E15">
        <v>0</v>
      </c>
      <c r="F15">
        <v>9</v>
      </c>
    </row>
    <row r="16" spans="1:6" ht="12.75">
      <c r="A16" t="s">
        <v>589</v>
      </c>
      <c r="B16" t="s">
        <v>327</v>
      </c>
      <c r="C16">
        <v>174</v>
      </c>
      <c r="D16" s="555">
        <v>174.0001010017</v>
      </c>
      <c r="E16">
        <v>0</v>
      </c>
      <c r="F16">
        <v>10</v>
      </c>
    </row>
    <row r="17" spans="1:6" ht="12.75">
      <c r="A17" t="s">
        <v>590</v>
      </c>
      <c r="B17" t="s">
        <v>584</v>
      </c>
      <c r="C17">
        <v>170</v>
      </c>
      <c r="D17" s="555">
        <v>170.0001010021</v>
      </c>
      <c r="E17">
        <v>0</v>
      </c>
      <c r="F17">
        <v>11</v>
      </c>
    </row>
    <row r="18" spans="1:6" ht="12.75">
      <c r="A18" t="s">
        <v>591</v>
      </c>
      <c r="B18" t="s">
        <v>376</v>
      </c>
      <c r="C18">
        <v>167</v>
      </c>
      <c r="D18" s="555">
        <v>167.0001010001</v>
      </c>
      <c r="E18">
        <v>0</v>
      </c>
      <c r="F18">
        <v>12</v>
      </c>
    </row>
    <row r="19" spans="1:6" ht="12.75">
      <c r="A19" t="s">
        <v>592</v>
      </c>
      <c r="B19" t="s">
        <v>376</v>
      </c>
      <c r="C19">
        <v>161</v>
      </c>
      <c r="D19" s="555">
        <v>161.0001010022</v>
      </c>
      <c r="E19">
        <v>0</v>
      </c>
      <c r="F19">
        <v>13</v>
      </c>
    </row>
    <row r="20" spans="1:6" ht="12.75">
      <c r="A20" t="s">
        <v>593</v>
      </c>
      <c r="B20" t="s">
        <v>327</v>
      </c>
      <c r="C20">
        <v>152</v>
      </c>
      <c r="D20" s="555">
        <v>152.0001010007</v>
      </c>
      <c r="E20">
        <v>0</v>
      </c>
      <c r="F20">
        <v>14</v>
      </c>
    </row>
    <row r="21" spans="1:6" ht="12.75">
      <c r="A21" t="s">
        <v>594</v>
      </c>
      <c r="B21" t="s">
        <v>581</v>
      </c>
      <c r="C21">
        <v>149</v>
      </c>
      <c r="D21" s="555">
        <v>149.0001010002</v>
      </c>
      <c r="E21">
        <v>0</v>
      </c>
      <c r="F21">
        <v>15</v>
      </c>
    </row>
    <row r="22" spans="1:6" ht="12.75">
      <c r="A22" t="s">
        <v>595</v>
      </c>
      <c r="B22" t="s">
        <v>376</v>
      </c>
      <c r="C22">
        <v>147</v>
      </c>
      <c r="D22" s="555">
        <v>147.0001010011</v>
      </c>
      <c r="E22">
        <v>0</v>
      </c>
      <c r="F22">
        <v>16</v>
      </c>
    </row>
    <row r="23" spans="1:6" ht="12.75">
      <c r="A23" t="s">
        <v>596</v>
      </c>
      <c r="B23" t="s">
        <v>581</v>
      </c>
      <c r="C23">
        <v>142</v>
      </c>
      <c r="D23" s="555">
        <v>142.0001010019</v>
      </c>
      <c r="E23">
        <v>0</v>
      </c>
      <c r="F23">
        <v>17</v>
      </c>
    </row>
    <row r="24" spans="1:6" ht="12.75">
      <c r="A24" t="s">
        <v>597</v>
      </c>
      <c r="B24" t="s">
        <v>581</v>
      </c>
      <c r="C24">
        <v>141</v>
      </c>
      <c r="D24" s="555">
        <v>141.0001010005</v>
      </c>
      <c r="E24">
        <v>0</v>
      </c>
      <c r="F24">
        <v>18</v>
      </c>
    </row>
    <row r="25" spans="1:6" ht="12.75">
      <c r="A25" t="s">
        <v>598</v>
      </c>
      <c r="B25" t="s">
        <v>376</v>
      </c>
      <c r="C25">
        <v>133</v>
      </c>
      <c r="D25" s="555">
        <v>133.0001010004</v>
      </c>
      <c r="E25">
        <v>0</v>
      </c>
      <c r="F25">
        <v>19</v>
      </c>
    </row>
    <row r="26" spans="1:6" ht="12.75">
      <c r="A26" t="s">
        <v>599</v>
      </c>
      <c r="B26" t="s">
        <v>376</v>
      </c>
      <c r="C26">
        <v>125</v>
      </c>
      <c r="D26" s="555">
        <v>125.0001010015</v>
      </c>
      <c r="E26">
        <v>0</v>
      </c>
      <c r="F26">
        <v>20</v>
      </c>
    </row>
    <row r="27" spans="1:6" ht="12.75">
      <c r="A27" t="s">
        <v>600</v>
      </c>
      <c r="B27" t="s">
        <v>376</v>
      </c>
      <c r="C27">
        <v>111</v>
      </c>
      <c r="D27" s="555">
        <v>111.0001010008</v>
      </c>
      <c r="E27">
        <v>0</v>
      </c>
      <c r="F27">
        <v>21</v>
      </c>
    </row>
    <row r="28" spans="1:6" ht="12.75">
      <c r="A28" t="s">
        <v>601</v>
      </c>
      <c r="B28" t="s">
        <v>327</v>
      </c>
      <c r="C28">
        <v>93</v>
      </c>
      <c r="D28" s="555">
        <v>93.0001010003</v>
      </c>
      <c r="E28">
        <v>0</v>
      </c>
      <c r="F28">
        <v>22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I39" sqref="I39"/>
    </sheetView>
  </sheetViews>
  <sheetFormatPr defaultColWidth="11.421875" defaultRowHeight="12.75"/>
  <cols>
    <col min="1" max="1" width="3.57421875" style="0" customWidth="1"/>
    <col min="2" max="2" width="24.00390625" style="0" customWidth="1"/>
    <col min="3" max="3" width="21.421875" style="0" customWidth="1"/>
    <col min="4" max="4" width="8.421875" style="0" customWidth="1"/>
    <col min="5" max="5" width="4.57421875" style="0" customWidth="1"/>
    <col min="6" max="8" width="5.8515625" style="0" customWidth="1"/>
    <col min="9" max="10" width="3.8515625" style="0" customWidth="1"/>
    <col min="11" max="11" width="5.421875" style="0" customWidth="1"/>
    <col min="12" max="13" width="11.421875" style="0" hidden="1" customWidth="1"/>
    <col min="14" max="16" width="11.421875" style="0" customWidth="1"/>
  </cols>
  <sheetData>
    <row r="1" spans="1:11" ht="35.25">
      <c r="A1" s="626" t="s">
        <v>166</v>
      </c>
      <c r="B1" s="626"/>
      <c r="C1" s="626"/>
      <c r="D1" s="626"/>
      <c r="E1" s="626"/>
      <c r="F1" s="626"/>
      <c r="G1" s="626"/>
      <c r="H1" s="626"/>
      <c r="I1" s="626"/>
      <c r="J1" s="626"/>
      <c r="K1" s="69"/>
    </row>
    <row r="2" spans="1:11" ht="12.75">
      <c r="A2" s="218"/>
      <c r="B2" s="219"/>
      <c r="C2" s="219"/>
      <c r="D2" s="219"/>
      <c r="E2" s="218"/>
      <c r="F2" s="218"/>
      <c r="G2" s="218"/>
      <c r="H2" s="218"/>
      <c r="I2" s="218"/>
      <c r="J2" s="218"/>
      <c r="K2" s="71"/>
    </row>
    <row r="3" spans="1:11" ht="15">
      <c r="A3" s="220" t="s">
        <v>162</v>
      </c>
      <c r="B3" s="220"/>
      <c r="C3" s="220"/>
      <c r="D3" s="220"/>
      <c r="E3" s="221" t="s">
        <v>217</v>
      </c>
      <c r="F3" s="221"/>
      <c r="G3" s="221"/>
      <c r="H3" s="221"/>
      <c r="I3" s="221"/>
      <c r="J3" s="221"/>
      <c r="K3" s="72"/>
    </row>
    <row r="4" spans="1:14" ht="12.75" customHeight="1">
      <c r="A4" s="71"/>
      <c r="B4" s="70"/>
      <c r="C4" s="70"/>
      <c r="D4" s="70"/>
      <c r="E4" s="71"/>
      <c r="F4" s="71"/>
      <c r="G4" s="71"/>
      <c r="H4" s="71"/>
      <c r="I4" s="71"/>
      <c r="J4" s="71"/>
      <c r="K4" s="71"/>
      <c r="N4" s="40"/>
    </row>
    <row r="5" spans="1:14" ht="16.5">
      <c r="A5" s="73"/>
      <c r="B5" s="74" t="s">
        <v>142</v>
      </c>
      <c r="C5" s="74"/>
      <c r="D5" s="74"/>
      <c r="E5" s="123" t="s">
        <v>1</v>
      </c>
      <c r="F5" s="75"/>
      <c r="G5" s="75"/>
      <c r="H5" s="75"/>
      <c r="I5" s="75"/>
      <c r="J5" s="124"/>
      <c r="N5" s="40"/>
    </row>
    <row r="6" spans="1:15" ht="16.5">
      <c r="A6" s="76" t="s">
        <v>3</v>
      </c>
      <c r="B6" s="77" t="s">
        <v>4</v>
      </c>
      <c r="C6" s="78" t="s">
        <v>5</v>
      </c>
      <c r="D6" s="78"/>
      <c r="E6" s="79" t="s">
        <v>6</v>
      </c>
      <c r="F6" s="132" t="s">
        <v>7</v>
      </c>
      <c r="G6" s="133" t="s">
        <v>8</v>
      </c>
      <c r="H6" s="133" t="s">
        <v>9</v>
      </c>
      <c r="I6" s="133" t="s">
        <v>10</v>
      </c>
      <c r="J6" s="134" t="s">
        <v>11</v>
      </c>
      <c r="K6" s="130"/>
      <c r="L6" s="131" t="s">
        <v>21</v>
      </c>
      <c r="M6" s="131"/>
      <c r="N6" s="125"/>
      <c r="O6" s="122"/>
    </row>
    <row r="7" spans="1:15" ht="18.75" customHeight="1">
      <c r="A7" s="80">
        <v>49</v>
      </c>
      <c r="B7" s="164" t="s">
        <v>253</v>
      </c>
      <c r="C7" s="90" t="s">
        <v>231</v>
      </c>
      <c r="D7" s="90"/>
      <c r="E7" s="236">
        <v>0.375</v>
      </c>
      <c r="F7" s="83">
        <v>353</v>
      </c>
      <c r="G7" s="45">
        <v>153</v>
      </c>
      <c r="H7" s="84">
        <f aca="true" t="shared" si="0" ref="H7:H16">IF(SUM(F7,G7)&gt;0,SUM(F7,G7),"")</f>
        <v>506</v>
      </c>
      <c r="I7" s="85">
        <v>10</v>
      </c>
      <c r="J7" s="128">
        <f aca="true" t="shared" si="1" ref="J7:J16">IF(M7&gt;0,M7,"")</f>
        <v>1</v>
      </c>
      <c r="K7" s="53"/>
      <c r="L7" s="126">
        <f aca="true" t="shared" si="2" ref="L7:L30">IF(SUM(H7)&gt;0,100000*H7+1000*G7-I7,"")</f>
        <v>50752990</v>
      </c>
      <c r="M7" s="126">
        <f aca="true" t="shared" si="3" ref="M7:M30">IF(SUM(H7)&gt;0,RANK(L7,$L$7:$L$37,0),"")</f>
        <v>1</v>
      </c>
      <c r="N7" s="126"/>
      <c r="O7" s="63"/>
    </row>
    <row r="8" spans="1:15" ht="18.75" customHeight="1">
      <c r="A8" s="87">
        <v>51</v>
      </c>
      <c r="B8" s="164" t="s">
        <v>182</v>
      </c>
      <c r="C8" s="90" t="s">
        <v>183</v>
      </c>
      <c r="D8" s="90"/>
      <c r="E8" s="239"/>
      <c r="F8" s="83">
        <v>335</v>
      </c>
      <c r="G8" s="45">
        <v>159</v>
      </c>
      <c r="H8" s="84">
        <f t="shared" si="0"/>
        <v>494</v>
      </c>
      <c r="I8" s="89">
        <v>9</v>
      </c>
      <c r="J8" s="86">
        <f t="shared" si="1"/>
        <v>2</v>
      </c>
      <c r="K8" s="53"/>
      <c r="L8" s="126">
        <f t="shared" si="2"/>
        <v>49558991</v>
      </c>
      <c r="M8" s="126">
        <f t="shared" si="3"/>
        <v>2</v>
      </c>
      <c r="N8" s="126"/>
      <c r="O8" s="63"/>
    </row>
    <row r="9" spans="1:15" ht="18.75" customHeight="1">
      <c r="A9" s="80">
        <v>56</v>
      </c>
      <c r="B9" s="362" t="s">
        <v>255</v>
      </c>
      <c r="C9" s="90" t="s">
        <v>244</v>
      </c>
      <c r="D9" s="90"/>
      <c r="E9" s="239"/>
      <c r="F9" s="83">
        <v>337</v>
      </c>
      <c r="G9" s="45">
        <v>156</v>
      </c>
      <c r="H9" s="84">
        <f t="shared" si="0"/>
        <v>493</v>
      </c>
      <c r="I9" s="89">
        <v>9</v>
      </c>
      <c r="J9" s="86">
        <f t="shared" si="1"/>
        <v>3</v>
      </c>
      <c r="K9" s="53"/>
      <c r="L9" s="126">
        <f t="shared" si="2"/>
        <v>49455991</v>
      </c>
      <c r="M9" s="126">
        <f t="shared" si="3"/>
        <v>3</v>
      </c>
      <c r="N9" s="126"/>
      <c r="O9" s="63"/>
    </row>
    <row r="10" spans="1:15" ht="18.75" customHeight="1" hidden="1">
      <c r="A10" s="87">
        <v>52</v>
      </c>
      <c r="B10" s="164"/>
      <c r="C10" s="90" t="s">
        <v>179</v>
      </c>
      <c r="D10" s="166"/>
      <c r="E10" s="239"/>
      <c r="F10" s="83"/>
      <c r="G10" s="45"/>
      <c r="H10" s="84">
        <f t="shared" si="0"/>
      </c>
      <c r="I10" s="89"/>
      <c r="J10" s="86">
        <f t="shared" si="1"/>
      </c>
      <c r="K10" s="53"/>
      <c r="L10" s="126">
        <f t="shared" si="2"/>
      </c>
      <c r="M10" s="126">
        <f t="shared" si="3"/>
      </c>
      <c r="N10" s="126"/>
      <c r="O10" s="63"/>
    </row>
    <row r="11" spans="1:15" ht="18.75" customHeight="1">
      <c r="A11" s="80">
        <v>55</v>
      </c>
      <c r="B11" s="362" t="s">
        <v>335</v>
      </c>
      <c r="C11" s="90" t="s">
        <v>307</v>
      </c>
      <c r="D11" s="90"/>
      <c r="E11" s="239"/>
      <c r="F11" s="83">
        <v>356</v>
      </c>
      <c r="G11" s="45">
        <v>137</v>
      </c>
      <c r="H11" s="91">
        <f t="shared" si="0"/>
        <v>493</v>
      </c>
      <c r="I11" s="89">
        <v>7</v>
      </c>
      <c r="J11" s="86">
        <f t="shared" si="1"/>
        <v>4</v>
      </c>
      <c r="K11" s="53"/>
      <c r="L11" s="126">
        <f t="shared" si="2"/>
        <v>49436993</v>
      </c>
      <c r="M11" s="126">
        <f t="shared" si="3"/>
        <v>4</v>
      </c>
      <c r="N11" s="126"/>
      <c r="O11" s="63"/>
    </row>
    <row r="12" spans="1:15" ht="18.75" customHeight="1">
      <c r="A12" s="87">
        <v>54</v>
      </c>
      <c r="B12" s="164" t="s">
        <v>333</v>
      </c>
      <c r="C12" s="90" t="s">
        <v>334</v>
      </c>
      <c r="D12" s="166"/>
      <c r="E12" s="239">
        <v>0.4131944444444444</v>
      </c>
      <c r="F12" s="83">
        <v>340</v>
      </c>
      <c r="G12" s="45">
        <v>138</v>
      </c>
      <c r="H12" s="84">
        <f t="shared" si="0"/>
        <v>478</v>
      </c>
      <c r="I12" s="89">
        <v>14</v>
      </c>
      <c r="J12" s="86">
        <f t="shared" si="1"/>
        <v>5</v>
      </c>
      <c r="K12" s="53"/>
      <c r="L12" s="126">
        <f t="shared" si="2"/>
        <v>47937986</v>
      </c>
      <c r="M12" s="126">
        <f t="shared" si="3"/>
        <v>5</v>
      </c>
      <c r="N12" s="126"/>
      <c r="O12" s="63"/>
    </row>
    <row r="13" spans="1:15" ht="18.75" customHeight="1">
      <c r="A13" s="80">
        <v>53</v>
      </c>
      <c r="B13" s="164" t="s">
        <v>331</v>
      </c>
      <c r="C13" s="90" t="s">
        <v>332</v>
      </c>
      <c r="D13" s="90"/>
      <c r="E13" s="239"/>
      <c r="F13" s="83">
        <v>289</v>
      </c>
      <c r="G13" s="45">
        <v>148</v>
      </c>
      <c r="H13" s="84">
        <f t="shared" si="0"/>
        <v>437</v>
      </c>
      <c r="I13" s="89">
        <v>13</v>
      </c>
      <c r="J13" s="86">
        <f t="shared" si="1"/>
        <v>6</v>
      </c>
      <c r="K13" s="53"/>
      <c r="L13" s="126">
        <f t="shared" si="2"/>
        <v>43847987</v>
      </c>
      <c r="M13" s="126">
        <f t="shared" si="3"/>
        <v>6</v>
      </c>
      <c r="N13" s="126"/>
      <c r="O13" s="63"/>
    </row>
    <row r="14" spans="1:15" ht="18.75" customHeight="1">
      <c r="A14" s="87">
        <v>50</v>
      </c>
      <c r="B14" s="527" t="s">
        <v>254</v>
      </c>
      <c r="C14" s="528" t="s">
        <v>228</v>
      </c>
      <c r="D14" s="90" t="s">
        <v>389</v>
      </c>
      <c r="E14" s="239"/>
      <c r="F14" s="83"/>
      <c r="G14" s="45"/>
      <c r="H14" s="84">
        <f t="shared" si="0"/>
      </c>
      <c r="I14" s="89"/>
      <c r="J14" s="86">
        <f t="shared" si="1"/>
      </c>
      <c r="K14" s="53"/>
      <c r="L14" s="126">
        <f t="shared" si="2"/>
      </c>
      <c r="M14" s="126">
        <f t="shared" si="3"/>
      </c>
      <c r="N14" s="126"/>
      <c r="O14" s="63"/>
    </row>
    <row r="15" spans="1:15" ht="18.75" customHeight="1">
      <c r="A15" s="80">
        <v>52</v>
      </c>
      <c r="B15" s="527" t="s">
        <v>330</v>
      </c>
      <c r="C15" s="528" t="s">
        <v>309</v>
      </c>
      <c r="D15" s="90" t="s">
        <v>389</v>
      </c>
      <c r="E15" s="239"/>
      <c r="F15" s="83"/>
      <c r="G15" s="45"/>
      <c r="H15" s="84">
        <f t="shared" si="0"/>
      </c>
      <c r="I15" s="89"/>
      <c r="J15" s="86">
        <f t="shared" si="1"/>
      </c>
      <c r="K15" s="53"/>
      <c r="L15" s="126">
        <f t="shared" si="2"/>
      </c>
      <c r="M15" s="126">
        <f t="shared" si="3"/>
      </c>
      <c r="N15" s="126"/>
      <c r="O15" s="63"/>
    </row>
    <row r="16" spans="1:15" ht="18.75" customHeight="1">
      <c r="A16" s="282">
        <v>57</v>
      </c>
      <c r="B16" s="525" t="s">
        <v>550</v>
      </c>
      <c r="C16" s="529" t="s">
        <v>228</v>
      </c>
      <c r="D16" s="380" t="s">
        <v>389</v>
      </c>
      <c r="E16" s="333">
        <v>0.4513888888888889</v>
      </c>
      <c r="F16" s="365"/>
      <c r="G16" s="175"/>
      <c r="H16" s="176">
        <f t="shared" si="0"/>
      </c>
      <c r="I16" s="366"/>
      <c r="J16" s="194">
        <f t="shared" si="1"/>
      </c>
      <c r="K16" s="53"/>
      <c r="L16" s="126">
        <f t="shared" si="2"/>
      </c>
      <c r="M16" s="126">
        <f t="shared" si="3"/>
      </c>
      <c r="N16" s="126"/>
      <c r="O16" s="63"/>
    </row>
    <row r="17" spans="1:15" ht="18.75" customHeight="1" hidden="1">
      <c r="A17" s="80">
        <v>103</v>
      </c>
      <c r="B17" s="363"/>
      <c r="C17" s="336" t="s">
        <v>175</v>
      </c>
      <c r="D17" s="90"/>
      <c r="E17" s="240"/>
      <c r="F17" s="295"/>
      <c r="G17" s="376"/>
      <c r="H17" s="384">
        <f aca="true" t="shared" si="4" ref="H17:H30">IF(SUM(F17,G17)&gt;0,SUM(F17,G17),"")</f>
      </c>
      <c r="I17" s="89"/>
      <c r="J17" s="378">
        <f aca="true" t="shared" si="5" ref="J17:J30">IF(M17&gt;0,M17,"")</f>
      </c>
      <c r="K17" s="53"/>
      <c r="L17" s="126">
        <f t="shared" si="2"/>
      </c>
      <c r="M17" s="126">
        <f t="shared" si="3"/>
      </c>
      <c r="N17" s="126"/>
      <c r="O17" s="63"/>
    </row>
    <row r="18" spans="1:15" ht="18.75" customHeight="1" hidden="1">
      <c r="A18" s="87">
        <v>104</v>
      </c>
      <c r="B18" s="363"/>
      <c r="C18" s="336" t="s">
        <v>176</v>
      </c>
      <c r="D18" s="90"/>
      <c r="E18" s="239"/>
      <c r="F18" s="111"/>
      <c r="G18" s="112"/>
      <c r="H18" s="84">
        <f t="shared" si="4"/>
      </c>
      <c r="I18" s="89"/>
      <c r="J18" s="86">
        <f t="shared" si="5"/>
      </c>
      <c r="K18" s="53"/>
      <c r="L18" s="126">
        <f t="shared" si="2"/>
      </c>
      <c r="M18" s="126">
        <f t="shared" si="3"/>
      </c>
      <c r="N18" s="126"/>
      <c r="O18" s="63"/>
    </row>
    <row r="19" spans="1:15" ht="18.75" customHeight="1" hidden="1">
      <c r="A19" s="80">
        <v>105</v>
      </c>
      <c r="B19" s="363"/>
      <c r="C19" s="336" t="s">
        <v>174</v>
      </c>
      <c r="D19" s="90"/>
      <c r="E19" s="239"/>
      <c r="F19" s="83"/>
      <c r="G19" s="45"/>
      <c r="H19" s="84">
        <f t="shared" si="4"/>
      </c>
      <c r="I19" s="89"/>
      <c r="J19" s="86">
        <f t="shared" si="5"/>
      </c>
      <c r="K19" s="53"/>
      <c r="L19" s="126">
        <f t="shared" si="2"/>
      </c>
      <c r="M19" s="126">
        <f t="shared" si="3"/>
      </c>
      <c r="N19" s="126"/>
      <c r="O19" s="63"/>
    </row>
    <row r="20" spans="1:15" ht="18.75" customHeight="1" hidden="1">
      <c r="A20" s="87">
        <v>106</v>
      </c>
      <c r="B20" s="363"/>
      <c r="C20" s="336" t="s">
        <v>177</v>
      </c>
      <c r="D20" s="336"/>
      <c r="E20" s="239"/>
      <c r="F20" s="83"/>
      <c r="G20" s="45"/>
      <c r="H20" s="84">
        <f t="shared" si="4"/>
      </c>
      <c r="I20" s="89"/>
      <c r="J20" s="86">
        <f t="shared" si="5"/>
      </c>
      <c r="K20" s="53"/>
      <c r="L20" s="126">
        <f t="shared" si="2"/>
      </c>
      <c r="M20" s="126">
        <f t="shared" si="3"/>
      </c>
      <c r="N20" s="126"/>
      <c r="O20" s="63"/>
    </row>
    <row r="21" spans="1:15" ht="18.75" customHeight="1" hidden="1">
      <c r="A21" s="282">
        <v>107</v>
      </c>
      <c r="B21" s="408"/>
      <c r="C21" s="380" t="s">
        <v>178</v>
      </c>
      <c r="D21" s="380"/>
      <c r="E21" s="333"/>
      <c r="F21" s="365"/>
      <c r="G21" s="175"/>
      <c r="H21" s="176">
        <f t="shared" si="4"/>
      </c>
      <c r="I21" s="366"/>
      <c r="J21" s="194">
        <f t="shared" si="5"/>
      </c>
      <c r="K21" s="53"/>
      <c r="L21" s="126">
        <f t="shared" si="2"/>
      </c>
      <c r="M21" s="126">
        <f t="shared" si="3"/>
      </c>
      <c r="N21" s="126"/>
      <c r="O21" s="63"/>
    </row>
    <row r="22" spans="1:15" ht="18.75" customHeight="1" hidden="1">
      <c r="A22" s="80">
        <v>108</v>
      </c>
      <c r="B22" s="417"/>
      <c r="C22" s="90"/>
      <c r="D22" s="90"/>
      <c r="E22" s="416"/>
      <c r="F22" s="295"/>
      <c r="G22" s="376"/>
      <c r="H22" s="418">
        <f t="shared" si="4"/>
      </c>
      <c r="I22" s="114"/>
      <c r="J22" s="378">
        <f t="shared" si="5"/>
      </c>
      <c r="K22" s="53"/>
      <c r="L22" s="126">
        <f t="shared" si="2"/>
      </c>
      <c r="M22" s="126">
        <f t="shared" si="3"/>
      </c>
      <c r="N22" s="126"/>
      <c r="O22" s="63"/>
    </row>
    <row r="23" spans="1:15" ht="18.75" customHeight="1" hidden="1">
      <c r="A23" s="80">
        <v>109</v>
      </c>
      <c r="B23" s="364"/>
      <c r="C23" s="336"/>
      <c r="D23" s="336"/>
      <c r="E23" s="328">
        <v>0.5416666666666666</v>
      </c>
      <c r="F23" s="83"/>
      <c r="G23" s="45"/>
      <c r="H23" s="84">
        <f t="shared" si="4"/>
      </c>
      <c r="I23" s="85"/>
      <c r="J23" s="86">
        <f t="shared" si="5"/>
      </c>
      <c r="K23" s="110"/>
      <c r="L23" s="126">
        <f t="shared" si="2"/>
      </c>
      <c r="M23" s="126">
        <f t="shared" si="3"/>
      </c>
      <c r="N23" s="126"/>
      <c r="O23" s="63"/>
    </row>
    <row r="24" spans="1:15" ht="18.75" customHeight="1" hidden="1">
      <c r="A24" s="87">
        <v>110</v>
      </c>
      <c r="B24" s="364"/>
      <c r="C24" s="336"/>
      <c r="D24" s="336"/>
      <c r="E24" s="239"/>
      <c r="F24" s="83"/>
      <c r="G24" s="45"/>
      <c r="H24" s="84">
        <f t="shared" si="4"/>
      </c>
      <c r="I24" s="85"/>
      <c r="J24" s="86">
        <f t="shared" si="5"/>
      </c>
      <c r="K24" s="110"/>
      <c r="L24" s="126">
        <f t="shared" si="2"/>
      </c>
      <c r="M24" s="126">
        <f t="shared" si="3"/>
      </c>
      <c r="N24" s="126"/>
      <c r="O24" s="63"/>
    </row>
    <row r="25" spans="1:15" ht="18.75" customHeight="1" hidden="1">
      <c r="A25" s="80">
        <v>111</v>
      </c>
      <c r="B25" s="385"/>
      <c r="C25" s="90"/>
      <c r="D25" s="90"/>
      <c r="E25" s="239"/>
      <c r="F25" s="83"/>
      <c r="G25" s="45"/>
      <c r="H25" s="91">
        <f t="shared" si="4"/>
      </c>
      <c r="I25" s="85"/>
      <c r="J25" s="86">
        <f t="shared" si="5"/>
      </c>
      <c r="K25" s="110"/>
      <c r="L25" s="126">
        <f t="shared" si="2"/>
      </c>
      <c r="M25" s="126">
        <f t="shared" si="3"/>
      </c>
      <c r="N25" s="126"/>
      <c r="O25" s="63"/>
    </row>
    <row r="26" spans="1:15" ht="18.75" customHeight="1" hidden="1">
      <c r="A26" s="282">
        <v>112</v>
      </c>
      <c r="B26" s="386"/>
      <c r="C26" s="380"/>
      <c r="D26" s="380"/>
      <c r="E26" s="333"/>
      <c r="F26" s="365"/>
      <c r="G26" s="175"/>
      <c r="H26" s="176">
        <f t="shared" si="4"/>
      </c>
      <c r="I26" s="366"/>
      <c r="J26" s="194">
        <f t="shared" si="5"/>
      </c>
      <c r="K26" s="110"/>
      <c r="L26" s="126">
        <f t="shared" si="2"/>
      </c>
      <c r="M26" s="126">
        <f t="shared" si="3"/>
      </c>
      <c r="N26" s="126"/>
      <c r="O26" s="63"/>
    </row>
    <row r="27" spans="1:15" ht="18.75" customHeight="1" hidden="1">
      <c r="A27" s="80">
        <v>113</v>
      </c>
      <c r="B27" s="367"/>
      <c r="C27" s="276"/>
      <c r="D27" s="276" t="s">
        <v>144</v>
      </c>
      <c r="E27" s="240">
        <v>0.579861111111111</v>
      </c>
      <c r="F27" s="295"/>
      <c r="G27" s="376"/>
      <c r="H27" s="384">
        <f t="shared" si="4"/>
      </c>
      <c r="I27" s="89"/>
      <c r="J27" s="378">
        <f t="shared" si="5"/>
      </c>
      <c r="K27" s="110"/>
      <c r="L27" s="126">
        <f t="shared" si="2"/>
      </c>
      <c r="M27" s="126">
        <f t="shared" si="3"/>
      </c>
      <c r="N27" s="126"/>
      <c r="O27" s="63"/>
    </row>
    <row r="28" spans="1:15" ht="18.75" customHeight="1" hidden="1">
      <c r="A28" s="87">
        <v>114</v>
      </c>
      <c r="B28" s="367"/>
      <c r="C28" s="276"/>
      <c r="D28" s="276" t="s">
        <v>144</v>
      </c>
      <c r="E28" s="239"/>
      <c r="F28" s="83"/>
      <c r="G28" s="45"/>
      <c r="H28" s="84">
        <f t="shared" si="4"/>
      </c>
      <c r="I28" s="85"/>
      <c r="J28" s="86">
        <f t="shared" si="5"/>
      </c>
      <c r="K28" s="110"/>
      <c r="L28" s="126">
        <f t="shared" si="2"/>
      </c>
      <c r="M28" s="126">
        <f t="shared" si="3"/>
      </c>
      <c r="N28" s="126"/>
      <c r="O28" s="63"/>
    </row>
    <row r="29" spans="1:15" ht="18.75" customHeight="1" hidden="1">
      <c r="A29" s="80">
        <v>115</v>
      </c>
      <c r="B29" s="368"/>
      <c r="C29" s="277"/>
      <c r="D29" s="277" t="s">
        <v>145</v>
      </c>
      <c r="E29" s="239"/>
      <c r="F29" s="83"/>
      <c r="G29" s="45"/>
      <c r="H29" s="84">
        <f t="shared" si="4"/>
      </c>
      <c r="I29" s="85"/>
      <c r="J29" s="86">
        <f t="shared" si="5"/>
      </c>
      <c r="K29" s="110"/>
      <c r="L29" s="126">
        <f t="shared" si="2"/>
      </c>
      <c r="M29" s="126">
        <f t="shared" si="3"/>
      </c>
      <c r="N29" s="126"/>
      <c r="O29" s="63"/>
    </row>
    <row r="30" spans="1:15" ht="18.75" customHeight="1" hidden="1">
      <c r="A30" s="282">
        <v>116</v>
      </c>
      <c r="B30" s="369"/>
      <c r="C30" s="352"/>
      <c r="D30" s="352" t="s">
        <v>145</v>
      </c>
      <c r="E30" s="333"/>
      <c r="F30" s="365"/>
      <c r="G30" s="175"/>
      <c r="H30" s="176">
        <f t="shared" si="4"/>
      </c>
      <c r="I30" s="366"/>
      <c r="J30" s="194">
        <f t="shared" si="5"/>
      </c>
      <c r="K30" s="110"/>
      <c r="L30" s="126">
        <f t="shared" si="2"/>
      </c>
      <c r="M30" s="126">
        <f t="shared" si="3"/>
      </c>
      <c r="N30" s="126"/>
      <c r="O30" s="63"/>
    </row>
    <row r="31" spans="2:15" ht="18.75" customHeight="1">
      <c r="B31" s="339"/>
      <c r="F31" s="109"/>
      <c r="G31" s="109"/>
      <c r="H31" s="109"/>
      <c r="I31" s="109"/>
      <c r="K31" s="40"/>
      <c r="L31" s="126"/>
      <c r="M31" s="126"/>
      <c r="N31" s="126"/>
      <c r="O31" s="63"/>
    </row>
    <row r="32" spans="1:15" ht="18.75" customHeight="1">
      <c r="A32" s="244" t="s">
        <v>157</v>
      </c>
      <c r="K32" s="40"/>
      <c r="L32" s="126"/>
      <c r="M32" s="126"/>
      <c r="N32" s="126"/>
      <c r="O32" s="63"/>
    </row>
    <row r="33" spans="1:15" ht="18.75" customHeight="1">
      <c r="A33" s="216"/>
      <c r="K33" s="40"/>
      <c r="L33" s="126"/>
      <c r="M33" s="126"/>
      <c r="N33" s="126"/>
      <c r="O33" s="63"/>
    </row>
    <row r="34" spans="1:15" ht="18.75" customHeight="1">
      <c r="A34" s="108" t="s">
        <v>158</v>
      </c>
      <c r="K34" s="40"/>
      <c r="L34" s="126"/>
      <c r="M34" s="126"/>
      <c r="N34" s="126"/>
      <c r="O34" s="63"/>
    </row>
    <row r="35" spans="11:15" ht="18.75" customHeight="1">
      <c r="K35" s="40"/>
      <c r="L35" s="126"/>
      <c r="M35" s="126"/>
      <c r="N35" s="126"/>
      <c r="O35" s="63"/>
    </row>
    <row r="36" spans="11:15" ht="18.75" customHeight="1">
      <c r="K36" s="40"/>
      <c r="L36" s="126"/>
      <c r="M36" s="126"/>
      <c r="N36" s="126"/>
      <c r="O36" s="63"/>
    </row>
    <row r="37" spans="11:15" ht="18.75" customHeight="1">
      <c r="K37" s="40"/>
      <c r="L37" s="126"/>
      <c r="M37" s="126"/>
      <c r="N37" s="126"/>
      <c r="O37" s="63"/>
    </row>
    <row r="38" spans="11:14" ht="12.75" customHeight="1">
      <c r="K38" s="40"/>
      <c r="L38" s="40"/>
      <c r="M38" s="40"/>
      <c r="N38" s="40"/>
    </row>
    <row r="39" spans="11:14" ht="12.75" customHeight="1">
      <c r="K39" s="40"/>
      <c r="L39" s="40"/>
      <c r="M39" s="40"/>
      <c r="N39" s="40"/>
    </row>
    <row r="40" spans="11:14" ht="12.75" customHeight="1">
      <c r="K40" s="40"/>
      <c r="L40" s="40"/>
      <c r="M40" s="40"/>
      <c r="N40" s="40"/>
    </row>
    <row r="41" ht="12.75">
      <c r="N41" s="40"/>
    </row>
    <row r="42" ht="12.75" customHeight="1">
      <c r="N42" s="40"/>
    </row>
    <row r="43" ht="12.75" customHeight="1">
      <c r="N43" s="40"/>
    </row>
    <row r="44" ht="12.75">
      <c r="N44" s="40"/>
    </row>
    <row r="45" ht="12.75" customHeight="1"/>
    <row r="46" ht="12.75" customHeight="1"/>
    <row r="47" ht="12.75" customHeight="1"/>
    <row r="48" ht="12.75" customHeight="1"/>
  </sheetData>
  <sheetProtection/>
  <mergeCells count="1">
    <mergeCell ref="A1:J1"/>
  </mergeCells>
  <conditionalFormatting sqref="F26:G26">
    <cfRule type="cellIs" priority="9" dxfId="260" operator="equal" stopIfTrue="1">
      <formula>""</formula>
    </cfRule>
  </conditionalFormatting>
  <conditionalFormatting sqref="I16:I30">
    <cfRule type="cellIs" priority="30" dxfId="260" operator="equal" stopIfTrue="1">
      <formula>""</formula>
    </cfRule>
  </conditionalFormatting>
  <conditionalFormatting sqref="G16:G25">
    <cfRule type="cellIs" priority="27" dxfId="2" operator="lessThan" stopIfTrue="1">
      <formula>140</formula>
    </cfRule>
    <cfRule type="cellIs" priority="28" dxfId="1" operator="between" stopIfTrue="1">
      <formula>140</formula>
      <formula>199</formula>
    </cfRule>
    <cfRule type="cellIs" priority="29" dxfId="0" operator="greaterThanOrEqual" stopIfTrue="1">
      <formula>200</formula>
    </cfRule>
  </conditionalFormatting>
  <conditionalFormatting sqref="F16:F24">
    <cfRule type="cellIs" priority="24" dxfId="2" operator="lessThan" stopIfTrue="1">
      <formula>360</formula>
    </cfRule>
    <cfRule type="cellIs" priority="25" dxfId="10" operator="between" stopIfTrue="1">
      <formula>360</formula>
      <formula>399</formula>
    </cfRule>
    <cfRule type="cellIs" priority="26" dxfId="9" operator="greaterThanOrEqual" stopIfTrue="1">
      <formula>400</formula>
    </cfRule>
  </conditionalFormatting>
  <conditionalFormatting sqref="G27:G30">
    <cfRule type="cellIs" priority="20" dxfId="2" operator="lessThan" stopIfTrue="1">
      <formula>140</formula>
    </cfRule>
    <cfRule type="cellIs" priority="21" dxfId="1" operator="between" stopIfTrue="1">
      <formula>140</formula>
      <formula>199</formula>
    </cfRule>
    <cfRule type="cellIs" priority="22" dxfId="0" operator="greaterThanOrEqual" stopIfTrue="1">
      <formula>200</formula>
    </cfRule>
  </conditionalFormatting>
  <conditionalFormatting sqref="F27:F30">
    <cfRule type="cellIs" priority="17" dxfId="2" operator="lessThan" stopIfTrue="1">
      <formula>360</formula>
    </cfRule>
    <cfRule type="cellIs" priority="18" dxfId="10" operator="between" stopIfTrue="1">
      <formula>360</formula>
      <formula>399</formula>
    </cfRule>
    <cfRule type="cellIs" priority="19" dxfId="9" operator="greaterThanOrEqual" stopIfTrue="1">
      <formula>400</formula>
    </cfRule>
  </conditionalFormatting>
  <conditionalFormatting sqref="G26">
    <cfRule type="cellIs" priority="13" dxfId="2" operator="lessThan" stopIfTrue="1">
      <formula>140</formula>
    </cfRule>
    <cfRule type="cellIs" priority="14" dxfId="1" operator="between" stopIfTrue="1">
      <formula>140</formula>
      <formula>199</formula>
    </cfRule>
    <cfRule type="cellIs" priority="15" dxfId="0" operator="greaterThanOrEqual" stopIfTrue="1">
      <formula>200</formula>
    </cfRule>
  </conditionalFormatting>
  <conditionalFormatting sqref="F26">
    <cfRule type="cellIs" priority="10" dxfId="2" operator="lessThan" stopIfTrue="1">
      <formula>360</formula>
    </cfRule>
    <cfRule type="cellIs" priority="11" dxfId="10" operator="between" stopIfTrue="1">
      <formula>360</formula>
      <formula>399</formula>
    </cfRule>
    <cfRule type="cellIs" priority="12" dxfId="9" operator="greaterThanOrEqual" stopIfTrue="1">
      <formula>400</formula>
    </cfRule>
  </conditionalFormatting>
  <conditionalFormatting sqref="K23:K30">
    <cfRule type="cellIs" priority="40" dxfId="1" operator="between" stopIfTrue="1">
      <formula>1</formula>
      <formula>8</formula>
    </cfRule>
    <cfRule type="cellIs" priority="41" dxfId="2" operator="greaterThanOrEqual" stopIfTrue="1">
      <formula>9</formula>
    </cfRule>
  </conditionalFormatting>
  <conditionalFormatting sqref="J7:J30">
    <cfRule type="cellIs" priority="38" dxfId="1" operator="between" stopIfTrue="1">
      <formula>1</formula>
      <formula>8</formula>
    </cfRule>
    <cfRule type="cellIs" priority="39" dxfId="2" operator="greaterThanOrEqual" stopIfTrue="1">
      <formula>9</formula>
    </cfRule>
  </conditionalFormatting>
  <conditionalFormatting sqref="H7:H30">
    <cfRule type="cellIs" priority="35" dxfId="2" operator="lessThan" stopIfTrue="1">
      <formula>500</formula>
    </cfRule>
    <cfRule type="cellIs" priority="36" dxfId="1" operator="between" stopIfTrue="1">
      <formula>501</formula>
      <formula>549</formula>
    </cfRule>
    <cfRule type="cellIs" priority="37" dxfId="0" operator="greaterThanOrEqual" stopIfTrue="1">
      <formula>550</formula>
    </cfRule>
  </conditionalFormatting>
  <conditionalFormatting sqref="G7:G15">
    <cfRule type="cellIs" priority="6" dxfId="2" operator="lessThan" stopIfTrue="1">
      <formula>140</formula>
    </cfRule>
    <cfRule type="cellIs" priority="7" dxfId="1" operator="between" stopIfTrue="1">
      <formula>140</formula>
      <formula>199</formula>
    </cfRule>
    <cfRule type="cellIs" priority="8" dxfId="0" operator="greaterThanOrEqual" stopIfTrue="1">
      <formula>200</formula>
    </cfRule>
  </conditionalFormatting>
  <conditionalFormatting sqref="F7:F15">
    <cfRule type="cellIs" priority="3" dxfId="2" operator="lessThan" stopIfTrue="1">
      <formula>360</formula>
    </cfRule>
    <cfRule type="cellIs" priority="4" dxfId="10" operator="between" stopIfTrue="1">
      <formula>360</formula>
      <formula>399</formula>
    </cfRule>
    <cfRule type="cellIs" priority="5" dxfId="9" operator="greaterThanOrEqual" stopIfTrue="1">
      <formula>400</formula>
    </cfRule>
  </conditionalFormatting>
  <dataValidations count="1">
    <dataValidation type="list" allowBlank="1" showInputMessage="1" showErrorMessage="1" sqref="B21:B22">
      <formula1>VLMänner</formula1>
    </dataValidation>
  </dataValidations>
  <printOptions horizontalCentered="1"/>
  <pageMargins left="0.7874015748031497" right="0.1968503937007874" top="0.4724409448818898" bottom="0.5118110236220472" header="0.5118110236220472" footer="0.5118110236220472"/>
  <pageSetup horizontalDpi="300" verticalDpi="300" orientation="portrait" paperSize="9" r:id="rId1"/>
  <headerFooter alignWithMargins="0">
    <oddFooter>&amp;L&amp;8&amp;F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0">
      <selection activeCell="M27" sqref="M27"/>
    </sheetView>
  </sheetViews>
  <sheetFormatPr defaultColWidth="11.421875" defaultRowHeight="12.75"/>
  <cols>
    <col min="1" max="1" width="23.57421875" style="202" customWidth="1"/>
    <col min="2" max="5" width="6.421875" style="206" customWidth="1"/>
    <col min="6" max="6" width="4.140625" style="207" customWidth="1"/>
    <col min="7" max="7" width="4.140625" style="202" customWidth="1"/>
    <col min="8" max="8" width="4.8515625" style="208" customWidth="1"/>
    <col min="9" max="9" width="3.140625" style="202" customWidth="1"/>
    <col min="10" max="10" width="23.57421875" style="202" customWidth="1"/>
    <col min="11" max="14" width="6.421875" style="202" customWidth="1"/>
    <col min="15" max="15" width="4.140625" style="202" customWidth="1"/>
    <col min="16" max="16" width="4.7109375" style="202" customWidth="1"/>
    <col min="17" max="17" width="4.140625" style="202" customWidth="1"/>
    <col min="18" max="18" width="6.421875" style="202" customWidth="1"/>
    <col min="19" max="26" width="5.7109375" style="202" hidden="1" customWidth="1"/>
    <col min="27" max="16384" width="11.421875" style="202" customWidth="1"/>
  </cols>
  <sheetData>
    <row r="1" spans="1:26" ht="35.25">
      <c r="A1" s="627" t="s">
        <v>385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171"/>
      <c r="S1" s="171"/>
      <c r="T1" s="171"/>
      <c r="U1" s="171"/>
      <c r="V1" s="171"/>
      <c r="W1" s="171"/>
      <c r="X1" s="171"/>
      <c r="Y1" s="171"/>
      <c r="Z1" s="171"/>
    </row>
    <row r="2" spans="1:25" ht="12.75" customHeight="1">
      <c r="A2" s="44"/>
      <c r="B2" s="203"/>
      <c r="C2" s="203"/>
      <c r="D2" s="203"/>
      <c r="E2" s="203"/>
      <c r="F2" s="204"/>
      <c r="G2" s="203"/>
      <c r="H2" s="205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</row>
    <row r="3" spans="1:17" ht="15">
      <c r="A3" s="641" t="s">
        <v>159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</row>
    <row r="4" spans="1:12" ht="15">
      <c r="A4" s="642" t="s">
        <v>146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</row>
    <row r="5" spans="1:12" ht="15">
      <c r="A5" s="209" t="s">
        <v>28</v>
      </c>
      <c r="B5" s="210" t="s">
        <v>29</v>
      </c>
      <c r="C5" s="210" t="s">
        <v>30</v>
      </c>
      <c r="D5" s="210" t="s">
        <v>31</v>
      </c>
      <c r="E5" s="210" t="s">
        <v>32</v>
      </c>
      <c r="F5" s="211" t="s">
        <v>33</v>
      </c>
      <c r="H5" s="214" t="s">
        <v>34</v>
      </c>
      <c r="I5" s="275"/>
      <c r="J5" s="275"/>
      <c r="K5" s="275"/>
      <c r="L5" s="275"/>
    </row>
    <row r="6" spans="1:10" ht="15" customHeight="1">
      <c r="A6" s="41"/>
      <c r="B6" s="42"/>
      <c r="C6" s="533">
        <f>E6-B6</f>
        <v>0</v>
      </c>
      <c r="D6" s="42"/>
      <c r="E6" s="42"/>
      <c r="F6" s="534">
        <f>IF(E6&gt;E11,1,IF(E6&lt;E11,0,0.5))</f>
        <v>0.5</v>
      </c>
      <c r="G6" s="637">
        <f>SUM(F6:F9)</f>
        <v>2</v>
      </c>
      <c r="H6" s="647"/>
      <c r="J6" s="212"/>
    </row>
    <row r="7" spans="1:10" ht="15" customHeight="1">
      <c r="A7" s="252">
        <f>IF(ISERROR(INDEX('U23w'!$C$7:$C$30,MATCH(A6,VLJuniorinnen,0))),"",INDEX('U23w'!$C$7:$C$30,MATCH(A6,VLJuniorinnen,0)))</f>
      </c>
      <c r="B7" s="42"/>
      <c r="C7" s="533">
        <f>E7-B7</f>
        <v>0</v>
      </c>
      <c r="D7" s="42"/>
      <c r="E7" s="42"/>
      <c r="F7" s="534">
        <f>IF(E7&gt;E12,1,IF(E7&lt;E12,0,0.5))</f>
        <v>0.5</v>
      </c>
      <c r="G7" s="629"/>
      <c r="H7" s="647"/>
      <c r="J7" s="212"/>
    </row>
    <row r="8" spans="1:10" ht="15" customHeight="1">
      <c r="A8" s="632">
        <f>SUM(E6:E9)</f>
        <v>0</v>
      </c>
      <c r="B8" s="42"/>
      <c r="C8" s="533">
        <f>E8-B8</f>
        <v>0</v>
      </c>
      <c r="D8" s="42"/>
      <c r="E8" s="42"/>
      <c r="F8" s="534">
        <f>IF(E8&gt;E13,1,IF(E8&lt;E13,0,0.5))</f>
        <v>0.5</v>
      </c>
      <c r="G8" s="629"/>
      <c r="H8" s="647"/>
      <c r="J8" s="212"/>
    </row>
    <row r="9" spans="1:10" ht="15" customHeight="1">
      <c r="A9" s="633"/>
      <c r="B9" s="42"/>
      <c r="C9" s="533">
        <f>E9-B9</f>
        <v>0</v>
      </c>
      <c r="D9" s="42"/>
      <c r="E9" s="42"/>
      <c r="F9" s="534">
        <f>IF(E9&gt;E14,1,IF(E9&lt;E14,0,0.5))</f>
        <v>0.5</v>
      </c>
      <c r="G9" s="629"/>
      <c r="H9" s="647"/>
      <c r="J9" s="212"/>
    </row>
    <row r="10" spans="1:10" ht="15" customHeight="1">
      <c r="A10" s="650" t="s">
        <v>558</v>
      </c>
      <c r="B10" s="651"/>
      <c r="C10" s="651"/>
      <c r="D10" s="651"/>
      <c r="E10" s="651"/>
      <c r="F10" s="651"/>
      <c r="G10" s="651"/>
      <c r="H10" s="652"/>
      <c r="J10" s="212"/>
    </row>
    <row r="11" spans="1:17" ht="15" customHeight="1">
      <c r="A11" s="41"/>
      <c r="B11" s="42"/>
      <c r="C11" s="533">
        <f>E11-B11</f>
        <v>0</v>
      </c>
      <c r="D11" s="42"/>
      <c r="E11" s="42"/>
      <c r="F11" s="534">
        <f>IF(E11&gt;E6,1,IF(E11&lt;E6,0,0.5))</f>
        <v>0.5</v>
      </c>
      <c r="G11" s="637">
        <f>SUM(F11:F14)</f>
        <v>2</v>
      </c>
      <c r="H11" s="645"/>
      <c r="J11" s="643" t="s">
        <v>141</v>
      </c>
      <c r="K11" s="643"/>
      <c r="L11" s="643"/>
      <c r="M11" s="643"/>
      <c r="N11" s="643"/>
      <c r="O11" s="643"/>
      <c r="P11" s="643"/>
      <c r="Q11" s="643"/>
    </row>
    <row r="12" spans="1:17" ht="15" customHeight="1">
      <c r="A12" s="213">
        <f>IF(ISERROR(INDEX('U23w'!$C$7:$C$29,MATCH(Fin_U23w!A11,VLJuniorinnen,0))),"",INDEX('U23w'!$C$7:$C$29,MATCH(Fin_U23w!A11,VLJuniorinnen,0)))</f>
      </c>
      <c r="B12" s="42"/>
      <c r="C12" s="533">
        <f>E12-B12</f>
        <v>0</v>
      </c>
      <c r="D12" s="42"/>
      <c r="E12" s="42"/>
      <c r="F12" s="534">
        <f>IF(E12&gt;E7,1,IF(E12&lt;E7,0,0.5))</f>
        <v>0.5</v>
      </c>
      <c r="G12" s="629"/>
      <c r="H12" s="645"/>
      <c r="J12" s="643"/>
      <c r="K12" s="643"/>
      <c r="L12" s="643"/>
      <c r="M12" s="643"/>
      <c r="N12" s="643"/>
      <c r="O12" s="643"/>
      <c r="P12" s="643"/>
      <c r="Q12" s="643"/>
    </row>
    <row r="13" spans="1:8" ht="15" customHeight="1">
      <c r="A13" s="632">
        <f>SUM(E11:E14)</f>
        <v>0</v>
      </c>
      <c r="B13" s="42"/>
      <c r="C13" s="533">
        <f>E13-B13</f>
        <v>0</v>
      </c>
      <c r="D13" s="42"/>
      <c r="E13" s="42"/>
      <c r="F13" s="534">
        <f>IF(E13&gt;E8,1,IF(E13&lt;E8,0,0.5))</f>
        <v>0.5</v>
      </c>
      <c r="G13" s="629"/>
      <c r="H13" s="645"/>
    </row>
    <row r="14" spans="1:26" ht="15" customHeight="1">
      <c r="A14" s="633"/>
      <c r="B14" s="42"/>
      <c r="C14" s="533">
        <f>E14-B14</f>
        <v>0</v>
      </c>
      <c r="D14" s="42"/>
      <c r="E14" s="42"/>
      <c r="F14" s="534">
        <f>IF(E14&gt;E9,1,IF(E14&lt;E9,0,0.5))</f>
        <v>0.5</v>
      </c>
      <c r="G14" s="629"/>
      <c r="H14" s="645"/>
      <c r="J14" s="209" t="s">
        <v>28</v>
      </c>
      <c r="K14" s="210" t="s">
        <v>29</v>
      </c>
      <c r="L14" s="210" t="s">
        <v>30</v>
      </c>
      <c r="M14" s="210" t="s">
        <v>31</v>
      </c>
      <c r="N14" s="210" t="s">
        <v>32</v>
      </c>
      <c r="O14" s="211" t="s">
        <v>33</v>
      </c>
      <c r="Q14" s="214" t="s">
        <v>34</v>
      </c>
      <c r="S14" s="202" t="s">
        <v>84</v>
      </c>
      <c r="T14" s="202" t="s">
        <v>84</v>
      </c>
      <c r="U14" s="202" t="s">
        <v>84</v>
      </c>
      <c r="V14" s="202" t="s">
        <v>84</v>
      </c>
      <c r="W14" s="202" t="s">
        <v>33</v>
      </c>
      <c r="X14" s="202" t="s">
        <v>33</v>
      </c>
      <c r="Y14" s="202" t="s">
        <v>33</v>
      </c>
      <c r="Z14" s="202" t="s">
        <v>33</v>
      </c>
    </row>
    <row r="15" spans="3:26" ht="15" customHeight="1">
      <c r="C15" s="539"/>
      <c r="F15" s="540"/>
      <c r="G15" s="541"/>
      <c r="J15" s="41" t="s">
        <v>253</v>
      </c>
      <c r="K15" s="42">
        <v>66</v>
      </c>
      <c r="L15" s="533">
        <f>N15-K15</f>
        <v>23</v>
      </c>
      <c r="M15" s="42">
        <v>5</v>
      </c>
      <c r="N15" s="42">
        <v>89</v>
      </c>
      <c r="O15" s="534">
        <f>W15</f>
        <v>1</v>
      </c>
      <c r="P15" s="637">
        <f>SUM(O15:O18)</f>
        <v>6</v>
      </c>
      <c r="Q15" s="645"/>
      <c r="S15" s="202">
        <f aca="true" t="shared" si="0" ref="S15:S30">N15</f>
        <v>89</v>
      </c>
      <c r="T15" s="202">
        <f>N19</f>
        <v>139</v>
      </c>
      <c r="U15" s="202">
        <f>N23</f>
        <v>123</v>
      </c>
      <c r="V15" s="202">
        <f>N27</f>
        <v>129</v>
      </c>
      <c r="W15" s="202">
        <f>IF(S15="","",5-_xlfn.RANK.AVG(S15,$S15:$V15,0))</f>
        <v>1</v>
      </c>
      <c r="X15" s="202">
        <f aca="true" t="shared" si="1" ref="X15:Z18">IF(T15="","",5-_xlfn.RANK.AVG(T15,$S15:$V15,0))</f>
        <v>4</v>
      </c>
      <c r="Y15" s="202">
        <f t="shared" si="1"/>
        <v>2</v>
      </c>
      <c r="Z15" s="202">
        <f t="shared" si="1"/>
        <v>3</v>
      </c>
    </row>
    <row r="16" spans="1:26" ht="15" customHeight="1">
      <c r="A16" s="41"/>
      <c r="B16" s="42"/>
      <c r="C16" s="533">
        <f>E16-B16</f>
        <v>0</v>
      </c>
      <c r="D16" s="42"/>
      <c r="E16" s="42"/>
      <c r="F16" s="534">
        <f>IF(E16&gt;E21,1,IF(E16&lt;E21,0,0.5))</f>
        <v>0.5</v>
      </c>
      <c r="G16" s="637">
        <f>SUM(F16:F19)</f>
        <v>2</v>
      </c>
      <c r="H16" s="645"/>
      <c r="J16" s="213" t="str">
        <f>IF(ISERROR(INDEX('U23w'!$C$7:$C$38,MATCH(Fin_U23w!J15,VLJuniorinnen,0))),"",INDEX('U23w'!$C$7:$C$38,MATCH(Fin_U23w!J15,VLJuniorinnen,0)))</f>
        <v>SSV Turbine Dresden</v>
      </c>
      <c r="K16" s="42">
        <v>88</v>
      </c>
      <c r="L16" s="533">
        <f aca="true" t="shared" si="2" ref="L16:L30">N16-K16</f>
        <v>35</v>
      </c>
      <c r="M16" s="42">
        <v>2</v>
      </c>
      <c r="N16" s="42">
        <v>123</v>
      </c>
      <c r="O16" s="534">
        <f>W16</f>
        <v>2</v>
      </c>
      <c r="P16" s="629"/>
      <c r="Q16" s="645"/>
      <c r="R16" s="268"/>
      <c r="S16" s="202">
        <f t="shared" si="0"/>
        <v>123</v>
      </c>
      <c r="T16" s="202">
        <f>N20</f>
        <v>128</v>
      </c>
      <c r="U16" s="202">
        <f>N24</f>
        <v>122</v>
      </c>
      <c r="V16" s="202">
        <f>N28</f>
        <v>125</v>
      </c>
      <c r="W16" s="202">
        <f>IF(S16="","",5-_xlfn.RANK.AVG(S16,$S16:$V16,0))</f>
        <v>2</v>
      </c>
      <c r="X16" s="202">
        <f t="shared" si="1"/>
        <v>4</v>
      </c>
      <c r="Y16" s="202">
        <f t="shared" si="1"/>
        <v>1</v>
      </c>
      <c r="Z16" s="202">
        <f t="shared" si="1"/>
        <v>3</v>
      </c>
    </row>
    <row r="17" spans="1:26" ht="15" customHeight="1">
      <c r="A17" s="213">
        <f>IF(ISERROR(INDEX('U23w'!$C$7:$C$30,MATCH(A16,VLJuniorinnen,0))),"",INDEX('U23w'!$C$7:$C$30,MATCH(A16,VLJuniorinnen,0)))</f>
      </c>
      <c r="B17" s="42"/>
      <c r="C17" s="533">
        <f>E17-B17</f>
        <v>0</v>
      </c>
      <c r="D17" s="42"/>
      <c r="E17" s="42"/>
      <c r="F17" s="534">
        <f>IF(E17&gt;E22,1,IF(E17&lt;E22,0,0.5))</f>
        <v>0.5</v>
      </c>
      <c r="G17" s="629"/>
      <c r="H17" s="645"/>
      <c r="J17" s="632">
        <f>SUM(N15:N18)</f>
        <v>436</v>
      </c>
      <c r="K17" s="42">
        <v>74</v>
      </c>
      <c r="L17" s="533">
        <f t="shared" si="2"/>
        <v>34</v>
      </c>
      <c r="M17" s="42">
        <v>3</v>
      </c>
      <c r="N17" s="42">
        <v>108</v>
      </c>
      <c r="O17" s="534">
        <f>W17</f>
        <v>1</v>
      </c>
      <c r="P17" s="629"/>
      <c r="Q17" s="645"/>
      <c r="R17" s="271"/>
      <c r="S17" s="202">
        <f t="shared" si="0"/>
        <v>108</v>
      </c>
      <c r="T17" s="202">
        <f>N21</f>
        <v>138</v>
      </c>
      <c r="U17" s="202">
        <f>N25</f>
        <v>127</v>
      </c>
      <c r="V17" s="202">
        <f>N29</f>
        <v>123</v>
      </c>
      <c r="W17" s="202">
        <f>IF(S17="","",5-_xlfn.RANK.AVG(S17,$S17:$V17,0))</f>
        <v>1</v>
      </c>
      <c r="X17" s="202">
        <f t="shared" si="1"/>
        <v>4</v>
      </c>
      <c r="Y17" s="202">
        <f t="shared" si="1"/>
        <v>3</v>
      </c>
      <c r="Z17" s="202">
        <f t="shared" si="1"/>
        <v>2</v>
      </c>
    </row>
    <row r="18" spans="1:26" ht="15" customHeight="1" thickBot="1">
      <c r="A18" s="632">
        <f>SUM(E16:E19)</f>
        <v>0</v>
      </c>
      <c r="B18" s="42"/>
      <c r="C18" s="533">
        <f>E18-B18</f>
        <v>0</v>
      </c>
      <c r="D18" s="42"/>
      <c r="E18" s="42"/>
      <c r="F18" s="534">
        <f>IF(E18&gt;E23,1,IF(E18&lt;E23,0,0.5))</f>
        <v>0.5</v>
      </c>
      <c r="G18" s="629"/>
      <c r="H18" s="645"/>
      <c r="J18" s="636"/>
      <c r="K18" s="195">
        <v>78</v>
      </c>
      <c r="L18" s="535">
        <f t="shared" si="2"/>
        <v>38</v>
      </c>
      <c r="M18" s="195">
        <v>2</v>
      </c>
      <c r="N18" s="195">
        <v>116</v>
      </c>
      <c r="O18" s="537">
        <f>W18</f>
        <v>2</v>
      </c>
      <c r="P18" s="634"/>
      <c r="Q18" s="646"/>
      <c r="R18" s="269"/>
      <c r="S18" s="202">
        <f t="shared" si="0"/>
        <v>116</v>
      </c>
      <c r="T18" s="202">
        <f>N22</f>
        <v>101</v>
      </c>
      <c r="U18" s="202">
        <f>N26</f>
        <v>141</v>
      </c>
      <c r="V18" s="202">
        <f>N30</f>
        <v>122</v>
      </c>
      <c r="W18" s="202">
        <f>IF(S18="","",5-_xlfn.RANK.AVG(S18,$S18:$V18,0))</f>
        <v>2</v>
      </c>
      <c r="X18" s="202">
        <f t="shared" si="1"/>
        <v>1</v>
      </c>
      <c r="Y18" s="202">
        <f t="shared" si="1"/>
        <v>4</v>
      </c>
      <c r="Z18" s="202">
        <f t="shared" si="1"/>
        <v>3</v>
      </c>
    </row>
    <row r="19" spans="1:27" ht="15" customHeight="1">
      <c r="A19" s="633"/>
      <c r="B19" s="42"/>
      <c r="C19" s="533">
        <f>E19-B19</f>
        <v>0</v>
      </c>
      <c r="D19" s="42"/>
      <c r="E19" s="42"/>
      <c r="F19" s="534">
        <f>IF(E19&gt;E24,1,IF(E19&lt;E24,0,0.5))</f>
        <v>0.5</v>
      </c>
      <c r="G19" s="629"/>
      <c r="H19" s="645"/>
      <c r="J19" s="41" t="s">
        <v>182</v>
      </c>
      <c r="K19" s="199">
        <v>98</v>
      </c>
      <c r="L19" s="536">
        <f t="shared" si="2"/>
        <v>41</v>
      </c>
      <c r="M19" s="199">
        <v>0</v>
      </c>
      <c r="N19" s="199">
        <v>139</v>
      </c>
      <c r="O19" s="538">
        <f>X15</f>
        <v>4</v>
      </c>
      <c r="P19" s="628">
        <f>SUM(O19:O22)</f>
        <v>13</v>
      </c>
      <c r="Q19" s="644"/>
      <c r="R19" s="269"/>
      <c r="S19" s="202">
        <f t="shared" si="0"/>
        <v>139</v>
      </c>
      <c r="AA19" s="215"/>
    </row>
    <row r="20" spans="1:27" ht="15" customHeight="1">
      <c r="A20" s="650" t="s">
        <v>559</v>
      </c>
      <c r="B20" s="651"/>
      <c r="C20" s="651"/>
      <c r="D20" s="651"/>
      <c r="E20" s="651"/>
      <c r="F20" s="651"/>
      <c r="G20" s="651"/>
      <c r="H20" s="652"/>
      <c r="J20" s="213" t="str">
        <f>IF(ISERROR(INDEX('U23w'!$C$7:$C$38,MATCH(Fin_U23w!J19,VLJuniorinnen,0))),"",INDEX('U23w'!$C$7:$C$38,MATCH(Fin_U23w!J19,VLJuniorinnen,0)))</f>
        <v>KSV 1991 Freital</v>
      </c>
      <c r="K20" s="42">
        <v>93</v>
      </c>
      <c r="L20" s="533">
        <f t="shared" si="2"/>
        <v>35</v>
      </c>
      <c r="M20" s="42">
        <v>3</v>
      </c>
      <c r="N20" s="42">
        <v>128</v>
      </c>
      <c r="O20" s="534">
        <f>X16</f>
        <v>4</v>
      </c>
      <c r="P20" s="629"/>
      <c r="Q20" s="645"/>
      <c r="R20" s="269"/>
      <c r="S20" s="202">
        <f t="shared" si="0"/>
        <v>128</v>
      </c>
      <c r="AA20" s="215"/>
    </row>
    <row r="21" spans="1:27" ht="15" customHeight="1">
      <c r="A21" s="41"/>
      <c r="B21" s="42"/>
      <c r="C21" s="533">
        <f>E21-B21</f>
        <v>0</v>
      </c>
      <c r="D21" s="42"/>
      <c r="E21" s="42"/>
      <c r="F21" s="534">
        <f>IF(E21&gt;E16,1,IF(E21&lt;E16,0,0.5))</f>
        <v>0.5</v>
      </c>
      <c r="G21" s="637">
        <f>SUM(F21:F24)</f>
        <v>2</v>
      </c>
      <c r="H21" s="645"/>
      <c r="J21" s="632">
        <f>SUM(N19:N22)</f>
        <v>506</v>
      </c>
      <c r="K21" s="42">
        <v>93</v>
      </c>
      <c r="L21" s="533">
        <f t="shared" si="2"/>
        <v>45</v>
      </c>
      <c r="M21" s="42">
        <v>0</v>
      </c>
      <c r="N21" s="42">
        <v>138</v>
      </c>
      <c r="O21" s="534">
        <f>X17</f>
        <v>4</v>
      </c>
      <c r="P21" s="629"/>
      <c r="Q21" s="645"/>
      <c r="R21" s="269"/>
      <c r="S21" s="202">
        <f t="shared" si="0"/>
        <v>138</v>
      </c>
      <c r="AA21" s="215"/>
    </row>
    <row r="22" spans="1:27" ht="15" customHeight="1" thickBot="1">
      <c r="A22" s="213">
        <f>IF(ISERROR(INDEX('U23w'!$C$7:$C$30,MATCH(A21,VLJuniorinnen,0))),"",INDEX('U23w'!$C$7:$C$30,MATCH(A21,VLJuniorinnen,0)))</f>
      </c>
      <c r="B22" s="42"/>
      <c r="C22" s="533">
        <f>E22-B22</f>
        <v>0</v>
      </c>
      <c r="D22" s="42"/>
      <c r="E22" s="42"/>
      <c r="F22" s="534">
        <f>IF(E22&gt;E17,1,IF(E22&lt;E17,0,0.5))</f>
        <v>0.5</v>
      </c>
      <c r="G22" s="629"/>
      <c r="H22" s="645"/>
      <c r="J22" s="636"/>
      <c r="K22" s="195">
        <v>68</v>
      </c>
      <c r="L22" s="535">
        <f t="shared" si="2"/>
        <v>33</v>
      </c>
      <c r="M22" s="195">
        <v>1</v>
      </c>
      <c r="N22" s="195">
        <v>101</v>
      </c>
      <c r="O22" s="537">
        <f>X18</f>
        <v>1</v>
      </c>
      <c r="P22" s="634"/>
      <c r="Q22" s="646"/>
      <c r="R22" s="269"/>
      <c r="S22" s="202">
        <f t="shared" si="0"/>
        <v>101</v>
      </c>
      <c r="AA22" s="215"/>
    </row>
    <row r="23" spans="1:27" ht="15" customHeight="1">
      <c r="A23" s="632">
        <f>SUM(E21:E24)</f>
        <v>0</v>
      </c>
      <c r="B23" s="42"/>
      <c r="C23" s="533">
        <f>E23-B23</f>
        <v>0</v>
      </c>
      <c r="D23" s="42"/>
      <c r="E23" s="42"/>
      <c r="F23" s="534">
        <f>IF(E23&gt;E18,1,IF(E23&lt;E18,0,0.5))</f>
        <v>0.5</v>
      </c>
      <c r="G23" s="629"/>
      <c r="H23" s="645"/>
      <c r="J23" s="41" t="s">
        <v>255</v>
      </c>
      <c r="K23" s="199">
        <v>81</v>
      </c>
      <c r="L23" s="536">
        <f t="shared" si="2"/>
        <v>42</v>
      </c>
      <c r="M23" s="199">
        <v>3</v>
      </c>
      <c r="N23" s="199">
        <v>123</v>
      </c>
      <c r="O23" s="538">
        <f>Y15</f>
        <v>2</v>
      </c>
      <c r="P23" s="628">
        <f>SUM(O23:O26)</f>
        <v>10</v>
      </c>
      <c r="Q23" s="644"/>
      <c r="R23" s="269"/>
      <c r="S23" s="202">
        <f t="shared" si="0"/>
        <v>123</v>
      </c>
      <c r="AA23" s="215"/>
    </row>
    <row r="24" spans="1:27" ht="15" customHeight="1">
      <c r="A24" s="633"/>
      <c r="B24" s="42"/>
      <c r="C24" s="533">
        <f>E24-B24</f>
        <v>0</v>
      </c>
      <c r="D24" s="42"/>
      <c r="E24" s="42"/>
      <c r="F24" s="534">
        <f>IF(E24&gt;E19,1,IF(E24&lt;E19,0,0.5))</f>
        <v>0.5</v>
      </c>
      <c r="G24" s="629"/>
      <c r="H24" s="645"/>
      <c r="J24" s="213" t="str">
        <f>IF(ISERROR(INDEX('U23w'!$C$7:$C$38,MATCH(Fin_U23w!J23,VLJuniorinnen,0))),"",INDEX('U23w'!$C$7:$C$38,MATCH(Fin_U23w!J23,VLJuniorinnen,0)))</f>
        <v>KSV Dresden-Leuben</v>
      </c>
      <c r="K24" s="42">
        <v>87</v>
      </c>
      <c r="L24" s="533">
        <f t="shared" si="2"/>
        <v>35</v>
      </c>
      <c r="M24" s="42">
        <v>4</v>
      </c>
      <c r="N24" s="42">
        <v>122</v>
      </c>
      <c r="O24" s="534">
        <f>Y16</f>
        <v>1</v>
      </c>
      <c r="P24" s="629"/>
      <c r="Q24" s="645"/>
      <c r="R24" s="269"/>
      <c r="S24" s="202">
        <f t="shared" si="0"/>
        <v>122</v>
      </c>
      <c r="AA24" s="215"/>
    </row>
    <row r="25" spans="3:27" ht="15" customHeight="1">
      <c r="C25" s="539"/>
      <c r="F25" s="540"/>
      <c r="G25" s="541"/>
      <c r="J25" s="632">
        <f>SUM(N23:N26)</f>
        <v>513</v>
      </c>
      <c r="K25" s="42">
        <v>82</v>
      </c>
      <c r="L25" s="533">
        <f t="shared" si="2"/>
        <v>45</v>
      </c>
      <c r="M25" s="42">
        <v>2</v>
      </c>
      <c r="N25" s="42">
        <v>127</v>
      </c>
      <c r="O25" s="534">
        <f>Y17</f>
        <v>3</v>
      </c>
      <c r="P25" s="629"/>
      <c r="Q25" s="645"/>
      <c r="R25" s="271"/>
      <c r="S25" s="202">
        <f t="shared" si="0"/>
        <v>127</v>
      </c>
      <c r="AA25" s="215"/>
    </row>
    <row r="26" spans="1:27" ht="15" customHeight="1" thickBot="1">
      <c r="A26" s="522" t="s">
        <v>255</v>
      </c>
      <c r="B26" s="42">
        <v>79</v>
      </c>
      <c r="C26" s="533">
        <f>E26-B26</f>
        <v>35</v>
      </c>
      <c r="D26" s="42">
        <v>3</v>
      </c>
      <c r="E26" s="42">
        <v>114</v>
      </c>
      <c r="F26" s="534">
        <f>IF(E26&gt;E31,1,IF(E26&lt;E31,0,0.5))</f>
        <v>1</v>
      </c>
      <c r="G26" s="637">
        <f>SUM(F26:F29)</f>
        <v>3</v>
      </c>
      <c r="H26" s="645"/>
      <c r="J26" s="636"/>
      <c r="K26" s="195">
        <v>87</v>
      </c>
      <c r="L26" s="535">
        <f t="shared" si="2"/>
        <v>54</v>
      </c>
      <c r="M26" s="195">
        <v>1</v>
      </c>
      <c r="N26" s="195">
        <v>141</v>
      </c>
      <c r="O26" s="537">
        <f>Y18</f>
        <v>4</v>
      </c>
      <c r="P26" s="634"/>
      <c r="Q26" s="646"/>
      <c r="R26" s="269"/>
      <c r="S26" s="202">
        <f t="shared" si="0"/>
        <v>141</v>
      </c>
      <c r="AA26" s="215"/>
    </row>
    <row r="27" spans="1:28" ht="15" customHeight="1">
      <c r="A27" s="521" t="s">
        <v>244</v>
      </c>
      <c r="B27" s="42">
        <v>97</v>
      </c>
      <c r="C27" s="533">
        <f>E27-B27</f>
        <v>36</v>
      </c>
      <c r="D27" s="42">
        <v>3</v>
      </c>
      <c r="E27" s="42">
        <v>133</v>
      </c>
      <c r="F27" s="534">
        <f>IF(E27&gt;E32,1,IF(E27&lt;E32,0,0.5))</f>
        <v>0</v>
      </c>
      <c r="G27" s="629"/>
      <c r="H27" s="645"/>
      <c r="J27" s="41" t="s">
        <v>335</v>
      </c>
      <c r="K27" s="199">
        <v>84</v>
      </c>
      <c r="L27" s="536">
        <f t="shared" si="2"/>
        <v>45</v>
      </c>
      <c r="M27" s="199">
        <v>5</v>
      </c>
      <c r="N27" s="199">
        <v>129</v>
      </c>
      <c r="O27" s="538">
        <f>Z15</f>
        <v>3</v>
      </c>
      <c r="P27" s="628">
        <f>SUM(O27:O30)</f>
        <v>11</v>
      </c>
      <c r="Q27" s="644"/>
      <c r="R27" s="269"/>
      <c r="S27" s="202">
        <f t="shared" si="0"/>
        <v>129</v>
      </c>
      <c r="AA27" s="215"/>
      <c r="AB27" s="215"/>
    </row>
    <row r="28" spans="1:19" ht="15" customHeight="1">
      <c r="A28" s="632">
        <f>SUM(E26:E29)</f>
        <v>497</v>
      </c>
      <c r="B28" s="42">
        <v>86</v>
      </c>
      <c r="C28" s="533">
        <f>E28-B28</f>
        <v>36</v>
      </c>
      <c r="D28" s="42">
        <v>0</v>
      </c>
      <c r="E28" s="42">
        <v>122</v>
      </c>
      <c r="F28" s="534">
        <f>IF(E28&gt;E33,1,IF(E28&lt;E33,0,0.5))</f>
        <v>1</v>
      </c>
      <c r="G28" s="629"/>
      <c r="H28" s="645"/>
      <c r="J28" s="213" t="str">
        <f>IF(ISERROR(INDEX('U23w'!$C$7:$C$38,MATCH(Fin_U23w!J27,VLJuniorinnen,0))),"",INDEX('U23w'!$C$7:$C$38,MATCH(Fin_U23w!J27,VLJuniorinnen,0)))</f>
        <v>Königswarthaer SV</v>
      </c>
      <c r="K28" s="42">
        <v>90</v>
      </c>
      <c r="L28" s="533">
        <f t="shared" si="2"/>
        <v>35</v>
      </c>
      <c r="M28" s="42">
        <v>3</v>
      </c>
      <c r="N28" s="42">
        <v>125</v>
      </c>
      <c r="O28" s="534">
        <f>Z16</f>
        <v>3</v>
      </c>
      <c r="P28" s="629"/>
      <c r="Q28" s="645"/>
      <c r="R28" s="269"/>
      <c r="S28" s="202">
        <f t="shared" si="0"/>
        <v>125</v>
      </c>
    </row>
    <row r="29" spans="1:19" ht="15" customHeight="1">
      <c r="A29" s="633"/>
      <c r="B29" s="42">
        <v>93</v>
      </c>
      <c r="C29" s="533">
        <f>E29-B29</f>
        <v>35</v>
      </c>
      <c r="D29" s="42">
        <v>7</v>
      </c>
      <c r="E29" s="42">
        <v>128</v>
      </c>
      <c r="F29" s="534">
        <f>IF(E29&gt;E34,1,IF(E29&lt;E34,0,0.5))</f>
        <v>1</v>
      </c>
      <c r="G29" s="629"/>
      <c r="H29" s="645"/>
      <c r="J29" s="632">
        <f>SUM(N27:N30)</f>
        <v>499</v>
      </c>
      <c r="K29" s="42">
        <v>80</v>
      </c>
      <c r="L29" s="533">
        <f t="shared" si="2"/>
        <v>43</v>
      </c>
      <c r="M29" s="42">
        <v>1</v>
      </c>
      <c r="N29" s="42">
        <v>123</v>
      </c>
      <c r="O29" s="534">
        <f>Z17</f>
        <v>2</v>
      </c>
      <c r="P29" s="629"/>
      <c r="Q29" s="645"/>
      <c r="R29" s="271"/>
      <c r="S29" s="202">
        <f t="shared" si="0"/>
        <v>123</v>
      </c>
    </row>
    <row r="30" spans="1:19" ht="15" customHeight="1">
      <c r="A30" s="638" t="s">
        <v>137</v>
      </c>
      <c r="B30" s="639"/>
      <c r="C30" s="639"/>
      <c r="D30" s="639"/>
      <c r="E30" s="639"/>
      <c r="F30" s="639"/>
      <c r="G30" s="639"/>
      <c r="H30" s="640"/>
      <c r="J30" s="633"/>
      <c r="K30" s="42">
        <v>87</v>
      </c>
      <c r="L30" s="533">
        <f t="shared" si="2"/>
        <v>35</v>
      </c>
      <c r="M30" s="42">
        <v>3</v>
      </c>
      <c r="N30" s="42">
        <v>122</v>
      </c>
      <c r="O30" s="534">
        <f>Z18</f>
        <v>3</v>
      </c>
      <c r="P30" s="629"/>
      <c r="Q30" s="645"/>
      <c r="R30" s="268"/>
      <c r="S30" s="202">
        <f t="shared" si="0"/>
        <v>122</v>
      </c>
    </row>
    <row r="31" spans="1:20" ht="15" customHeight="1">
      <c r="A31" s="41" t="s">
        <v>331</v>
      </c>
      <c r="B31" s="42">
        <v>82</v>
      </c>
      <c r="C31" s="533">
        <f>E31-B31</f>
        <v>26</v>
      </c>
      <c r="D31" s="42">
        <v>4</v>
      </c>
      <c r="E31" s="42">
        <v>108</v>
      </c>
      <c r="F31" s="534">
        <f>IF(E31&gt;E26,1,IF(E31&lt;E26,0,0.5))</f>
        <v>0</v>
      </c>
      <c r="G31" s="637">
        <f>SUM(F31:F34)</f>
        <v>1</v>
      </c>
      <c r="H31" s="645"/>
      <c r="T31" s="37"/>
    </row>
    <row r="32" spans="1:23" ht="15" customHeight="1">
      <c r="A32" s="213" t="s">
        <v>567</v>
      </c>
      <c r="B32" s="42">
        <v>86</v>
      </c>
      <c r="C32" s="533">
        <f>E32-B32</f>
        <v>52</v>
      </c>
      <c r="D32" s="42">
        <v>0</v>
      </c>
      <c r="E32" s="42">
        <v>138</v>
      </c>
      <c r="F32" s="534">
        <f>IF(E32&gt;E27,1,IF(E32&lt;E27,0,0.5))</f>
        <v>1</v>
      </c>
      <c r="G32" s="629"/>
      <c r="H32" s="645"/>
      <c r="T32" s="49"/>
      <c r="W32" s="215"/>
    </row>
    <row r="33" spans="1:23" ht="15" customHeight="1">
      <c r="A33" s="632">
        <f>SUM(E31:E34)</f>
        <v>475</v>
      </c>
      <c r="B33" s="42">
        <v>86</v>
      </c>
      <c r="C33" s="533">
        <f>E33-B33</f>
        <v>34</v>
      </c>
      <c r="D33" s="42">
        <v>2</v>
      </c>
      <c r="E33" s="42">
        <v>120</v>
      </c>
      <c r="F33" s="534">
        <f>IF(E33&gt;E28,1,IF(E33&lt;E28,0,0.5))</f>
        <v>0</v>
      </c>
      <c r="G33" s="629"/>
      <c r="H33" s="645"/>
      <c r="J33" s="381"/>
      <c r="T33" s="49"/>
      <c r="W33" s="215"/>
    </row>
    <row r="34" spans="1:20" ht="15" customHeight="1">
      <c r="A34" s="633"/>
      <c r="B34" s="42">
        <v>75</v>
      </c>
      <c r="C34" s="533">
        <f>E34-B34</f>
        <v>34</v>
      </c>
      <c r="D34" s="42">
        <v>4</v>
      </c>
      <c r="E34" s="42">
        <v>109</v>
      </c>
      <c r="F34" s="534">
        <f>IF(E34&gt;E29,1,IF(E34&lt;E29,0,0.5))</f>
        <v>0</v>
      </c>
      <c r="G34" s="629"/>
      <c r="H34" s="645"/>
      <c r="J34" s="382"/>
      <c r="T34" s="147"/>
    </row>
    <row r="35" spans="3:20" ht="15" customHeight="1">
      <c r="C35" s="539"/>
      <c r="F35" s="540"/>
      <c r="G35" s="541"/>
      <c r="J35" s="383"/>
      <c r="S35" s="216"/>
      <c r="T35" s="216"/>
    </row>
    <row r="36" spans="1:20" ht="15" customHeight="1">
      <c r="A36" s="41" t="s">
        <v>335</v>
      </c>
      <c r="B36" s="42"/>
      <c r="C36" s="533">
        <f>E36-B36</f>
        <v>0</v>
      </c>
      <c r="D36" s="42"/>
      <c r="E36" s="42"/>
      <c r="F36" s="534">
        <v>1</v>
      </c>
      <c r="G36" s="637">
        <f>SUM(F36:F39)</f>
        <v>4</v>
      </c>
      <c r="H36" s="645"/>
      <c r="J36" s="381"/>
      <c r="S36" s="216"/>
      <c r="T36" s="216"/>
    </row>
    <row r="37" spans="1:20" ht="15" customHeight="1">
      <c r="A37" s="521" t="s">
        <v>307</v>
      </c>
      <c r="B37" s="42"/>
      <c r="C37" s="533">
        <f>E37-B37</f>
        <v>0</v>
      </c>
      <c r="D37" s="42"/>
      <c r="E37" s="42"/>
      <c r="F37" s="534">
        <v>1</v>
      </c>
      <c r="G37" s="629"/>
      <c r="H37" s="645"/>
      <c r="J37" s="215"/>
      <c r="S37" s="216"/>
      <c r="T37" s="216"/>
    </row>
    <row r="38" spans="1:20" ht="15" customHeight="1">
      <c r="A38" s="632">
        <f>SUM(E36:E39)</f>
        <v>0</v>
      </c>
      <c r="B38" s="42"/>
      <c r="C38" s="533">
        <f>E38-B38</f>
        <v>0</v>
      </c>
      <c r="D38" s="42"/>
      <c r="E38" s="42"/>
      <c r="F38" s="534">
        <v>1</v>
      </c>
      <c r="G38" s="629"/>
      <c r="H38" s="645"/>
      <c r="J38" s="281"/>
      <c r="S38" s="216"/>
      <c r="T38" s="216"/>
    </row>
    <row r="39" spans="1:8" ht="15" customHeight="1">
      <c r="A39" s="633"/>
      <c r="B39" s="42"/>
      <c r="C39" s="533">
        <f>E39-B39</f>
        <v>0</v>
      </c>
      <c r="D39" s="42"/>
      <c r="E39" s="42"/>
      <c r="F39" s="534">
        <v>1</v>
      </c>
      <c r="G39" s="629"/>
      <c r="H39" s="645"/>
    </row>
    <row r="40" spans="1:8" ht="15" customHeight="1">
      <c r="A40" s="638" t="s">
        <v>138</v>
      </c>
      <c r="B40" s="639"/>
      <c r="C40" s="639"/>
      <c r="D40" s="639"/>
      <c r="E40" s="639"/>
      <c r="F40" s="639"/>
      <c r="G40" s="639"/>
      <c r="H40" s="640"/>
    </row>
    <row r="41" spans="1:8" ht="15" customHeight="1">
      <c r="A41" s="41" t="s">
        <v>333</v>
      </c>
      <c r="B41" s="42"/>
      <c r="C41" s="43">
        <f>E41-B41</f>
        <v>0</v>
      </c>
      <c r="D41" s="42"/>
      <c r="E41" s="42"/>
      <c r="F41" s="135">
        <v>0</v>
      </c>
      <c r="G41" s="648">
        <f>SUM(F41:F44)</f>
        <v>0</v>
      </c>
      <c r="H41" s="645"/>
    </row>
    <row r="42" spans="1:8" ht="15" customHeight="1">
      <c r="A42" s="521" t="s">
        <v>334</v>
      </c>
      <c r="B42" s="42"/>
      <c r="C42" s="43">
        <f>E42-B42</f>
        <v>0</v>
      </c>
      <c r="D42" s="42"/>
      <c r="E42" s="42"/>
      <c r="F42" s="135">
        <v>0</v>
      </c>
      <c r="G42" s="649"/>
      <c r="H42" s="645"/>
    </row>
    <row r="43" spans="1:8" ht="15" customHeight="1">
      <c r="A43" s="632" t="s">
        <v>569</v>
      </c>
      <c r="B43" s="42"/>
      <c r="C43" s="43">
        <f>E43-B43</f>
        <v>0</v>
      </c>
      <c r="D43" s="42"/>
      <c r="E43" s="42"/>
      <c r="F43" s="135">
        <v>0</v>
      </c>
      <c r="G43" s="649"/>
      <c r="H43" s="645"/>
    </row>
    <row r="44" spans="1:8" ht="15" customHeight="1">
      <c r="A44" s="633"/>
      <c r="B44" s="42"/>
      <c r="C44" s="43">
        <f>E44-B44</f>
        <v>0</v>
      </c>
      <c r="D44" s="42"/>
      <c r="E44" s="42"/>
      <c r="F44" s="135">
        <v>0</v>
      </c>
      <c r="G44" s="649"/>
      <c r="H44" s="645"/>
    </row>
    <row r="46" ht="15">
      <c r="A46" s="518" t="s">
        <v>560</v>
      </c>
    </row>
    <row r="47" ht="15">
      <c r="A47" s="518" t="s">
        <v>561</v>
      </c>
    </row>
  </sheetData>
  <sheetProtection/>
  <mergeCells count="44">
    <mergeCell ref="A1:Q1"/>
    <mergeCell ref="A3:Q3"/>
    <mergeCell ref="A4:L4"/>
    <mergeCell ref="J29:J30"/>
    <mergeCell ref="J11:Q12"/>
    <mergeCell ref="P15:P18"/>
    <mergeCell ref="Q15:Q18"/>
    <mergeCell ref="J17:J18"/>
    <mergeCell ref="P19:P22"/>
    <mergeCell ref="Q19:Q22"/>
    <mergeCell ref="J21:J22"/>
    <mergeCell ref="A30:H30"/>
    <mergeCell ref="A40:H40"/>
    <mergeCell ref="G41:G44"/>
    <mergeCell ref="H41:H44"/>
    <mergeCell ref="A43:A44"/>
    <mergeCell ref="G36:G39"/>
    <mergeCell ref="H36:H39"/>
    <mergeCell ref="A38:A39"/>
    <mergeCell ref="G31:G34"/>
    <mergeCell ref="H31:H34"/>
    <mergeCell ref="A33:A34"/>
    <mergeCell ref="P27:P30"/>
    <mergeCell ref="Q27:Q30"/>
    <mergeCell ref="G26:G29"/>
    <mergeCell ref="H26:H29"/>
    <mergeCell ref="A28:A29"/>
    <mergeCell ref="P23:P26"/>
    <mergeCell ref="Q23:Q26"/>
    <mergeCell ref="J25:J26"/>
    <mergeCell ref="A20:H20"/>
    <mergeCell ref="G21:G24"/>
    <mergeCell ref="H21:H24"/>
    <mergeCell ref="A23:A24"/>
    <mergeCell ref="A13:A14"/>
    <mergeCell ref="G16:G19"/>
    <mergeCell ref="H16:H19"/>
    <mergeCell ref="A18:A19"/>
    <mergeCell ref="G6:G9"/>
    <mergeCell ref="H6:H9"/>
    <mergeCell ref="A8:A9"/>
    <mergeCell ref="A10:H10"/>
    <mergeCell ref="G11:G14"/>
    <mergeCell ref="H11:H14"/>
  </mergeCells>
  <conditionalFormatting sqref="C16:C19">
    <cfRule type="cellIs" priority="50" dxfId="376" operator="equal">
      <formula>""</formula>
    </cfRule>
  </conditionalFormatting>
  <conditionalFormatting sqref="C21:C24">
    <cfRule type="cellIs" priority="49" dxfId="376" operator="equal">
      <formula>""</formula>
    </cfRule>
  </conditionalFormatting>
  <conditionalFormatting sqref="C26:C29">
    <cfRule type="cellIs" priority="48" dxfId="376" operator="equal">
      <formula>""</formula>
    </cfRule>
  </conditionalFormatting>
  <conditionalFormatting sqref="E6:E9">
    <cfRule type="cellIs" priority="43" dxfId="376" operator="equal">
      <formula>""</formula>
    </cfRule>
  </conditionalFormatting>
  <conditionalFormatting sqref="B11:B14">
    <cfRule type="cellIs" priority="41" dxfId="376" operator="equal">
      <formula>""</formula>
    </cfRule>
  </conditionalFormatting>
  <conditionalFormatting sqref="E11:E14">
    <cfRule type="cellIs" priority="40" dxfId="376" operator="equal">
      <formula>""</formula>
    </cfRule>
  </conditionalFormatting>
  <conditionalFormatting sqref="D11:D14">
    <cfRule type="cellIs" priority="39" dxfId="376" operator="equal">
      <formula>""</formula>
    </cfRule>
  </conditionalFormatting>
  <conditionalFormatting sqref="B16:B19">
    <cfRule type="cellIs" priority="38" dxfId="376" operator="equal">
      <formula>""</formula>
    </cfRule>
  </conditionalFormatting>
  <conditionalFormatting sqref="B31:B34">
    <cfRule type="cellIs" priority="29" dxfId="376" operator="equal">
      <formula>""</formula>
    </cfRule>
  </conditionalFormatting>
  <conditionalFormatting sqref="F6:F9 F11:F14 F16:F19 F26:F29 F36:F39 F21:F24 F31:F34 F41:F44 K15:O30">
    <cfRule type="cellIs" priority="53" dxfId="376" operator="equal">
      <formula>""</formula>
    </cfRule>
  </conditionalFormatting>
  <conditionalFormatting sqref="C11:C14">
    <cfRule type="cellIs" priority="52" dxfId="376" operator="equal">
      <formula>""</formula>
    </cfRule>
  </conditionalFormatting>
  <conditionalFormatting sqref="C6:C9">
    <cfRule type="cellIs" priority="51" dxfId="260" operator="equal" stopIfTrue="1">
      <formula>""</formula>
    </cfRule>
  </conditionalFormatting>
  <conditionalFormatting sqref="C31:C34">
    <cfRule type="cellIs" priority="47" dxfId="376" operator="equal">
      <formula>""</formula>
    </cfRule>
  </conditionalFormatting>
  <conditionalFormatting sqref="C36:C39">
    <cfRule type="cellIs" priority="46" dxfId="376" operator="equal">
      <formula>""</formula>
    </cfRule>
  </conditionalFormatting>
  <conditionalFormatting sqref="C41:C44">
    <cfRule type="cellIs" priority="45" dxfId="376" operator="equal">
      <formula>""</formula>
    </cfRule>
  </conditionalFormatting>
  <conditionalFormatting sqref="B6:B9">
    <cfRule type="cellIs" priority="44" dxfId="260" operator="equal" stopIfTrue="1">
      <formula>""</formula>
    </cfRule>
  </conditionalFormatting>
  <conditionalFormatting sqref="D6:D9">
    <cfRule type="cellIs" priority="42" dxfId="260" operator="equal" stopIfTrue="1">
      <formula>""</formula>
    </cfRule>
  </conditionalFormatting>
  <conditionalFormatting sqref="E16:E19">
    <cfRule type="cellIs" priority="37" dxfId="376" operator="equal">
      <formula>""</formula>
    </cfRule>
  </conditionalFormatting>
  <conditionalFormatting sqref="D16:D19">
    <cfRule type="cellIs" priority="36" dxfId="376" operator="equal">
      <formula>""</formula>
    </cfRule>
  </conditionalFormatting>
  <conditionalFormatting sqref="B21:B24">
    <cfRule type="cellIs" priority="35" dxfId="376" operator="equal">
      <formula>""</formula>
    </cfRule>
  </conditionalFormatting>
  <conditionalFormatting sqref="E21:E24">
    <cfRule type="cellIs" priority="34" dxfId="376" operator="equal">
      <formula>""</formula>
    </cfRule>
  </conditionalFormatting>
  <conditionalFormatting sqref="D21:D24">
    <cfRule type="cellIs" priority="33" dxfId="376" operator="equal">
      <formula>""</formula>
    </cfRule>
  </conditionalFormatting>
  <conditionalFormatting sqref="B26:B29">
    <cfRule type="cellIs" priority="32" dxfId="376" operator="equal">
      <formula>""</formula>
    </cfRule>
  </conditionalFormatting>
  <conditionalFormatting sqref="E26:E29">
    <cfRule type="cellIs" priority="31" dxfId="376" operator="equal">
      <formula>""</formula>
    </cfRule>
  </conditionalFormatting>
  <conditionalFormatting sqref="D26:D29">
    <cfRule type="cellIs" priority="30" dxfId="376" operator="equal">
      <formula>""</formula>
    </cfRule>
  </conditionalFormatting>
  <conditionalFormatting sqref="E31:E34">
    <cfRule type="cellIs" priority="28" dxfId="376" operator="equal">
      <formula>""</formula>
    </cfRule>
  </conditionalFormatting>
  <conditionalFormatting sqref="D31:D34">
    <cfRule type="cellIs" priority="27" dxfId="376" operator="equal">
      <formula>""</formula>
    </cfRule>
  </conditionalFormatting>
  <conditionalFormatting sqref="B36:B39">
    <cfRule type="cellIs" priority="26" dxfId="376" operator="equal">
      <formula>""</formula>
    </cfRule>
  </conditionalFormatting>
  <conditionalFormatting sqref="E36:E39">
    <cfRule type="cellIs" priority="25" dxfId="376" operator="equal">
      <formula>""</formula>
    </cfRule>
  </conditionalFormatting>
  <conditionalFormatting sqref="D36:D39">
    <cfRule type="cellIs" priority="24" dxfId="376" operator="equal">
      <formula>""</formula>
    </cfRule>
  </conditionalFormatting>
  <conditionalFormatting sqref="B41:B44">
    <cfRule type="cellIs" priority="23" dxfId="376" operator="equal">
      <formula>""</formula>
    </cfRule>
  </conditionalFormatting>
  <conditionalFormatting sqref="E41:E44">
    <cfRule type="cellIs" priority="22" dxfId="376" operator="equal">
      <formula>""</formula>
    </cfRule>
  </conditionalFormatting>
  <conditionalFormatting sqref="D41:D44">
    <cfRule type="cellIs" priority="21" dxfId="376" operator="equal">
      <formula>""</formula>
    </cfRule>
  </conditionalFormatting>
  <conditionalFormatting sqref="A6">
    <cfRule type="cellIs" priority="20" dxfId="376" operator="equal">
      <formula>""</formula>
    </cfRule>
  </conditionalFormatting>
  <conditionalFormatting sqref="A11">
    <cfRule type="cellIs" priority="18" dxfId="376" operator="equal">
      <formula>""</formula>
    </cfRule>
  </conditionalFormatting>
  <conditionalFormatting sqref="A31">
    <cfRule type="cellIs" priority="14" dxfId="376" operator="equal">
      <formula>""</formula>
    </cfRule>
  </conditionalFormatting>
  <conditionalFormatting sqref="J15">
    <cfRule type="cellIs" priority="11" dxfId="376" operator="equal">
      <formula>""</formula>
    </cfRule>
  </conditionalFormatting>
  <conditionalFormatting sqref="A16">
    <cfRule type="cellIs" priority="7" dxfId="376" operator="equal">
      <formula>""</formula>
    </cfRule>
  </conditionalFormatting>
  <conditionalFormatting sqref="A21">
    <cfRule type="cellIs" priority="6" dxfId="376" operator="equal">
      <formula>""</formula>
    </cfRule>
  </conditionalFormatting>
  <conditionalFormatting sqref="J27">
    <cfRule type="cellIs" priority="1" dxfId="376" operator="equal">
      <formula>""</formula>
    </cfRule>
  </conditionalFormatting>
  <conditionalFormatting sqref="A36">
    <cfRule type="cellIs" priority="5" dxfId="376" operator="equal">
      <formula>""</formula>
    </cfRule>
  </conditionalFormatting>
  <conditionalFormatting sqref="A41">
    <cfRule type="cellIs" priority="4" dxfId="376" operator="equal">
      <formula>""</formula>
    </cfRule>
  </conditionalFormatting>
  <conditionalFormatting sqref="J19">
    <cfRule type="cellIs" priority="3" dxfId="376" operator="equal">
      <formula>""</formula>
    </cfRule>
  </conditionalFormatting>
  <conditionalFormatting sqref="J23">
    <cfRule type="cellIs" priority="2" dxfId="376" operator="equal">
      <formula>""</formula>
    </cfRule>
  </conditionalFormatting>
  <dataValidations count="1">
    <dataValidation type="list" allowBlank="1" showInputMessage="1" showErrorMessage="1" sqref="A6 J15 J27 A31 A36 A41 J19 J23 A11 A16 A21">
      <formula1>VLJuniorinnen</formula1>
    </dataValidation>
  </dataValidations>
  <printOptions horizontalCentered="1"/>
  <pageMargins left="0.9055118110236221" right="0.5118110236220472" top="0.1968503937007874" bottom="0.1968503937007874" header="0.31496062992125984" footer="0.31496062992125984"/>
  <pageSetup fitToHeight="1" fitToWidth="1" horizontalDpi="300" verticalDpi="3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6"/>
  <sheetViews>
    <sheetView workbookViewId="0" topLeftCell="A1">
      <selection activeCell="Q33" sqref="Q33:R33"/>
    </sheetView>
  </sheetViews>
  <sheetFormatPr defaultColWidth="11.421875" defaultRowHeight="12.75"/>
  <cols>
    <col min="1" max="1" width="3.421875" style="54" customWidth="1"/>
    <col min="2" max="2" width="23.57421875" style="49" customWidth="1"/>
    <col min="3" max="3" width="22.00390625" style="49" customWidth="1"/>
    <col min="4" max="4" width="8.00390625" style="49" customWidth="1"/>
    <col min="5" max="5" width="7.140625" style="54" customWidth="1"/>
    <col min="6" max="8" width="5.8515625" style="54" customWidth="1"/>
    <col min="9" max="10" width="3.8515625" style="54" customWidth="1"/>
    <col min="11" max="11" width="0.9921875" style="54" customWidth="1"/>
    <col min="12" max="14" width="6.28125" style="54" customWidth="1"/>
    <col min="15" max="15" width="4.00390625" style="54" customWidth="1"/>
    <col min="16" max="16" width="0.9921875" style="54" customWidth="1"/>
    <col min="17" max="18" width="6.57421875" style="54" customWidth="1"/>
    <col min="19" max="19" width="8.421875" style="54" customWidth="1"/>
    <col min="20" max="20" width="4.57421875" style="54" customWidth="1"/>
    <col min="21" max="21" width="4.7109375" style="54" customWidth="1"/>
    <col min="22" max="22" width="0.85546875" style="49" customWidth="1"/>
    <col min="23" max="23" width="11.421875" style="49" hidden="1" customWidth="1"/>
    <col min="24" max="24" width="5.28125" style="49" hidden="1" customWidth="1"/>
    <col min="25" max="25" width="11.421875" style="49" hidden="1" customWidth="1"/>
    <col min="26" max="26" width="12.00390625" style="49" hidden="1" customWidth="1"/>
    <col min="27" max="16384" width="11.421875" style="49" customWidth="1"/>
  </cols>
  <sheetData>
    <row r="1" spans="1:22" ht="24" customHeight="1">
      <c r="A1" s="1" t="s">
        <v>168</v>
      </c>
      <c r="B1" s="2"/>
      <c r="C1" s="2"/>
      <c r="D1" s="2"/>
      <c r="E1" s="2"/>
      <c r="F1" s="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3"/>
      <c r="U1" s="53"/>
      <c r="V1" s="53"/>
    </row>
    <row r="2" ht="6.75" customHeight="1"/>
    <row r="3" spans="1:15" s="50" customFormat="1" ht="15.75" customHeight="1">
      <c r="A3" s="3" t="s">
        <v>167</v>
      </c>
      <c r="E3" s="4" t="s">
        <v>169</v>
      </c>
      <c r="F3" s="4"/>
      <c r="G3" s="4"/>
      <c r="H3" s="4"/>
      <c r="I3" s="4"/>
      <c r="J3" s="4"/>
      <c r="K3" s="4"/>
      <c r="L3" s="3" t="s">
        <v>0</v>
      </c>
      <c r="M3" s="4"/>
      <c r="N3" s="4"/>
      <c r="O3" s="4"/>
    </row>
    <row r="4" ht="12" customHeight="1"/>
    <row r="5" spans="1:21" s="50" customFormat="1" ht="17.25" customHeight="1">
      <c r="A5" s="5" t="s">
        <v>17</v>
      </c>
      <c r="B5" s="6"/>
      <c r="C5" s="7"/>
      <c r="D5" s="6"/>
      <c r="E5" s="8" t="s">
        <v>37</v>
      </c>
      <c r="F5" s="55"/>
      <c r="G5" s="55"/>
      <c r="H5" s="55"/>
      <c r="I5" s="55"/>
      <c r="J5" s="9"/>
      <c r="K5" s="56"/>
      <c r="L5" s="8" t="s">
        <v>38</v>
      </c>
      <c r="M5" s="55"/>
      <c r="N5" s="55"/>
      <c r="O5" s="57"/>
      <c r="P5" s="58"/>
      <c r="Q5" s="8" t="s">
        <v>2</v>
      </c>
      <c r="R5" s="55"/>
      <c r="S5" s="55"/>
      <c r="T5" s="55"/>
      <c r="U5" s="57"/>
    </row>
    <row r="6" spans="1:23" s="17" customFormat="1" ht="17.25" customHeight="1">
      <c r="A6" s="10" t="s">
        <v>3</v>
      </c>
      <c r="B6" s="11" t="s">
        <v>4</v>
      </c>
      <c r="C6" s="12" t="s">
        <v>5</v>
      </c>
      <c r="D6" s="329"/>
      <c r="E6" s="29" t="s">
        <v>154</v>
      </c>
      <c r="F6" s="16" t="s">
        <v>7</v>
      </c>
      <c r="G6" s="13" t="s">
        <v>8</v>
      </c>
      <c r="H6" s="13" t="s">
        <v>9</v>
      </c>
      <c r="I6" s="13" t="s">
        <v>10</v>
      </c>
      <c r="J6" s="14" t="s">
        <v>11</v>
      </c>
      <c r="K6" s="15"/>
      <c r="L6" s="13" t="s">
        <v>7</v>
      </c>
      <c r="M6" s="13" t="s">
        <v>8</v>
      </c>
      <c r="N6" s="13" t="s">
        <v>9</v>
      </c>
      <c r="O6" s="14" t="s">
        <v>10</v>
      </c>
      <c r="P6" s="15"/>
      <c r="Q6" s="16" t="s">
        <v>7</v>
      </c>
      <c r="R6" s="13" t="s">
        <v>12</v>
      </c>
      <c r="S6" s="13" t="s">
        <v>13</v>
      </c>
      <c r="T6" s="13" t="s">
        <v>10</v>
      </c>
      <c r="U6" s="14" t="s">
        <v>14</v>
      </c>
      <c r="W6" s="50" t="s">
        <v>21</v>
      </c>
    </row>
    <row r="7" spans="1:26" s="50" customFormat="1" ht="17.25" customHeight="1">
      <c r="A7" s="23">
        <v>69</v>
      </c>
      <c r="B7" s="88" t="s">
        <v>342</v>
      </c>
      <c r="C7" s="320" t="s">
        <v>299</v>
      </c>
      <c r="D7" s="330"/>
      <c r="E7" s="236"/>
      <c r="F7" s="303">
        <v>367</v>
      </c>
      <c r="G7" s="304">
        <v>164</v>
      </c>
      <c r="H7" s="334">
        <f aca="true" t="shared" si="0" ref="H7:H19">IF(SUM(F7,G7)&gt;0,SUM(F7,G7),"")</f>
        <v>531</v>
      </c>
      <c r="I7" s="301">
        <v>7</v>
      </c>
      <c r="J7" s="335">
        <f aca="true" t="shared" si="1" ref="J7:J19">IF(X7&gt;0,X7,"")</f>
        <v>1</v>
      </c>
      <c r="K7" s="64"/>
      <c r="L7" s="83">
        <v>360</v>
      </c>
      <c r="M7" s="288">
        <v>142</v>
      </c>
      <c r="N7" s="286">
        <f aca="true" t="shared" si="2" ref="N7:N15">IF(SUM(L7,M7)&gt;0,SUM(L7,M7),"")</f>
        <v>502</v>
      </c>
      <c r="O7" s="18">
        <v>10</v>
      </c>
      <c r="P7" s="64"/>
      <c r="Q7" s="287">
        <f aca="true" t="shared" si="3" ref="Q7:Q15">IF(AND(ISNUMBER(F7),ISNUMBER(L7)),SUM(F7,L7),"")</f>
        <v>727</v>
      </c>
      <c r="R7" s="288">
        <f aca="true" t="shared" si="4" ref="R7:R15">IF(AND(ISNUMBER(G7),ISNUMBER(M7)),SUM(G7,M7),"")</f>
        <v>306</v>
      </c>
      <c r="S7" s="289">
        <f>Q7+R7</f>
        <v>1033</v>
      </c>
      <c r="T7" s="18">
        <f aca="true" t="shared" si="5" ref="T7:T15">IF(AND(ISNUMBER(I7),ISNUMBER(O7)),SUM(I7,O7),"")</f>
        <v>17</v>
      </c>
      <c r="U7" s="290">
        <f aca="true" t="shared" si="6" ref="U7:U15">IF(Z7&gt;0,Z7,"")</f>
        <v>1</v>
      </c>
      <c r="V7" s="68"/>
      <c r="W7" s="49">
        <f aca="true" t="shared" si="7" ref="W7:W22">IF(SUM(H7)&gt;0,100000*H7+1000*G7-I7,"")</f>
        <v>53263993</v>
      </c>
      <c r="X7" s="49">
        <f aca="true" t="shared" si="8" ref="X7:X22">IF(SUM(H7)&gt;0,RANK(W7,$W$7:$W$38,0),"")</f>
        <v>1</v>
      </c>
      <c r="Y7" s="49">
        <f aca="true" t="shared" si="9" ref="Y7:Y22">IF(AND(SUM(R7)&gt;0,ISNUMBER(T7)),100000*S7+1000*R7-T7,"")</f>
        <v>103605983</v>
      </c>
      <c r="Z7" s="49">
        <f aca="true" t="shared" si="10" ref="Z7:Z14">IF(AND(SUM(R7)&gt;0,ISNUMBER(T7)),RANK(Y7,$Y$7:$Y$38,0),"")</f>
        <v>1</v>
      </c>
    </row>
    <row r="8" spans="1:26" ht="17.25" customHeight="1">
      <c r="A8" s="21">
        <v>64</v>
      </c>
      <c r="B8" s="88" t="s">
        <v>290</v>
      </c>
      <c r="C8" s="320" t="s">
        <v>264</v>
      </c>
      <c r="D8" s="320"/>
      <c r="E8" s="239"/>
      <c r="F8" s="303">
        <v>351</v>
      </c>
      <c r="G8" s="304">
        <v>163</v>
      </c>
      <c r="H8" s="291">
        <f t="shared" si="0"/>
        <v>514</v>
      </c>
      <c r="I8" s="301">
        <v>9</v>
      </c>
      <c r="J8" s="260">
        <f t="shared" si="1"/>
        <v>4</v>
      </c>
      <c r="K8" s="60"/>
      <c r="L8" s="83">
        <v>357</v>
      </c>
      <c r="M8" s="59">
        <v>138</v>
      </c>
      <c r="N8" s="286">
        <f t="shared" si="2"/>
        <v>495</v>
      </c>
      <c r="O8" s="18">
        <v>10</v>
      </c>
      <c r="P8" s="22"/>
      <c r="Q8" s="96">
        <f t="shared" si="3"/>
        <v>708</v>
      </c>
      <c r="R8" s="59">
        <f t="shared" si="4"/>
        <v>301</v>
      </c>
      <c r="S8" s="292">
        <f>Q8+R8</f>
        <v>1009</v>
      </c>
      <c r="T8" s="18">
        <f t="shared" si="5"/>
        <v>19</v>
      </c>
      <c r="U8" s="290">
        <f t="shared" si="6"/>
        <v>2</v>
      </c>
      <c r="V8" s="68"/>
      <c r="W8" s="49">
        <f t="shared" si="7"/>
        <v>51562991</v>
      </c>
      <c r="X8" s="49">
        <f t="shared" si="8"/>
        <v>4</v>
      </c>
      <c r="Y8" s="49">
        <f t="shared" si="9"/>
        <v>101200981</v>
      </c>
      <c r="Z8" s="49">
        <f t="shared" si="10"/>
        <v>2</v>
      </c>
    </row>
    <row r="9" spans="1:27" ht="17.25" customHeight="1">
      <c r="A9" s="23">
        <v>68</v>
      </c>
      <c r="B9" s="118" t="s">
        <v>187</v>
      </c>
      <c r="C9" s="320" t="s">
        <v>188</v>
      </c>
      <c r="D9" s="320"/>
      <c r="E9" s="239"/>
      <c r="F9" s="303">
        <v>360</v>
      </c>
      <c r="G9" s="304">
        <v>139</v>
      </c>
      <c r="H9" s="291">
        <f t="shared" si="0"/>
        <v>499</v>
      </c>
      <c r="I9" s="301">
        <v>13</v>
      </c>
      <c r="J9" s="260">
        <f t="shared" si="1"/>
        <v>7</v>
      </c>
      <c r="K9" s="60"/>
      <c r="L9" s="83">
        <v>346</v>
      </c>
      <c r="M9" s="59">
        <v>141</v>
      </c>
      <c r="N9" s="286">
        <f t="shared" si="2"/>
        <v>487</v>
      </c>
      <c r="O9" s="18">
        <v>12</v>
      </c>
      <c r="P9" s="22"/>
      <c r="Q9" s="129">
        <f t="shared" si="3"/>
        <v>706</v>
      </c>
      <c r="R9" s="59">
        <f t="shared" si="4"/>
        <v>280</v>
      </c>
      <c r="S9" s="293">
        <f>IF(AND(ISNUMBER(H9),ISNUMBER(N9)),SUM(H9,N9),"")</f>
        <v>986</v>
      </c>
      <c r="T9" s="18">
        <f t="shared" si="5"/>
        <v>25</v>
      </c>
      <c r="U9" s="290">
        <f t="shared" si="6"/>
        <v>3</v>
      </c>
      <c r="V9" s="68"/>
      <c r="W9" s="49">
        <f t="shared" si="7"/>
        <v>50038987</v>
      </c>
      <c r="X9" s="49">
        <f t="shared" si="8"/>
        <v>7</v>
      </c>
      <c r="Y9" s="49">
        <f t="shared" si="9"/>
        <v>98879975</v>
      </c>
      <c r="Z9" s="49">
        <f t="shared" si="10"/>
        <v>3</v>
      </c>
      <c r="AA9" s="50"/>
    </row>
    <row r="10" spans="1:27" ht="17.25" customHeight="1">
      <c r="A10" s="21">
        <v>59</v>
      </c>
      <c r="B10" s="88" t="s">
        <v>234</v>
      </c>
      <c r="C10" s="332" t="s">
        <v>219</v>
      </c>
      <c r="D10" s="332"/>
      <c r="E10" s="239"/>
      <c r="F10" s="303">
        <v>373</v>
      </c>
      <c r="G10" s="304">
        <v>148</v>
      </c>
      <c r="H10" s="291">
        <f t="shared" si="0"/>
        <v>521</v>
      </c>
      <c r="I10" s="301">
        <v>11</v>
      </c>
      <c r="J10" s="260">
        <f t="shared" si="1"/>
        <v>3</v>
      </c>
      <c r="K10" s="60"/>
      <c r="L10" s="83">
        <v>323</v>
      </c>
      <c r="M10" s="59">
        <v>138</v>
      </c>
      <c r="N10" s="286">
        <f t="shared" si="2"/>
        <v>461</v>
      </c>
      <c r="O10" s="18">
        <v>8</v>
      </c>
      <c r="P10" s="22"/>
      <c r="Q10" s="96">
        <f t="shared" si="3"/>
        <v>696</v>
      </c>
      <c r="R10" s="59">
        <f t="shared" si="4"/>
        <v>286</v>
      </c>
      <c r="S10" s="292">
        <f>Q10+R10</f>
        <v>982</v>
      </c>
      <c r="T10" s="18">
        <f t="shared" si="5"/>
        <v>19</v>
      </c>
      <c r="U10" s="290">
        <f t="shared" si="6"/>
        <v>4</v>
      </c>
      <c r="V10" s="68"/>
      <c r="W10" s="49">
        <f t="shared" si="7"/>
        <v>52247989</v>
      </c>
      <c r="X10" s="49">
        <f t="shared" si="8"/>
        <v>3</v>
      </c>
      <c r="Y10" s="49">
        <f t="shared" si="9"/>
        <v>98485981</v>
      </c>
      <c r="Z10" s="49">
        <f t="shared" si="10"/>
        <v>4</v>
      </c>
      <c r="AA10" s="50"/>
    </row>
    <row r="11" spans="1:26" ht="17.25" customHeight="1">
      <c r="A11" s="23">
        <v>67</v>
      </c>
      <c r="B11" s="88" t="s">
        <v>186</v>
      </c>
      <c r="C11" s="320" t="s">
        <v>181</v>
      </c>
      <c r="D11" s="320"/>
      <c r="E11" s="239">
        <v>0.4513888888888889</v>
      </c>
      <c r="F11" s="303">
        <v>343</v>
      </c>
      <c r="G11" s="304">
        <v>182</v>
      </c>
      <c r="H11" s="291">
        <f t="shared" si="0"/>
        <v>525</v>
      </c>
      <c r="I11" s="301">
        <v>4</v>
      </c>
      <c r="J11" s="260">
        <f t="shared" si="1"/>
        <v>2</v>
      </c>
      <c r="K11" s="60"/>
      <c r="L11" s="83">
        <v>314</v>
      </c>
      <c r="M11" s="59">
        <v>138</v>
      </c>
      <c r="N11" s="286">
        <f t="shared" si="2"/>
        <v>452</v>
      </c>
      <c r="O11" s="18">
        <v>11</v>
      </c>
      <c r="P11" s="22"/>
      <c r="Q11" s="96">
        <f t="shared" si="3"/>
        <v>657</v>
      </c>
      <c r="R11" s="59">
        <f t="shared" si="4"/>
        <v>320</v>
      </c>
      <c r="S11" s="292">
        <f>Q11+R11</f>
        <v>977</v>
      </c>
      <c r="T11" s="18">
        <f t="shared" si="5"/>
        <v>15</v>
      </c>
      <c r="U11" s="290">
        <f t="shared" si="6"/>
        <v>5</v>
      </c>
      <c r="V11" s="51"/>
      <c r="W11" s="49">
        <f t="shared" si="7"/>
        <v>52681996</v>
      </c>
      <c r="X11" s="49">
        <f t="shared" si="8"/>
        <v>2</v>
      </c>
      <c r="Y11" s="49">
        <f t="shared" si="9"/>
        <v>98019985</v>
      </c>
      <c r="Z11" s="49">
        <f t="shared" si="10"/>
        <v>5</v>
      </c>
    </row>
    <row r="12" spans="1:27" ht="17.25" customHeight="1">
      <c r="A12" s="21">
        <v>62</v>
      </c>
      <c r="B12" s="88" t="s">
        <v>339</v>
      </c>
      <c r="C12" s="320" t="s">
        <v>340</v>
      </c>
      <c r="D12" s="283"/>
      <c r="E12" s="239"/>
      <c r="F12" s="303">
        <v>340</v>
      </c>
      <c r="G12" s="304">
        <v>173</v>
      </c>
      <c r="H12" s="291">
        <f t="shared" si="0"/>
        <v>513</v>
      </c>
      <c r="I12" s="301">
        <v>5</v>
      </c>
      <c r="J12" s="260">
        <f t="shared" si="1"/>
        <v>5</v>
      </c>
      <c r="K12" s="60"/>
      <c r="L12" s="83">
        <v>330</v>
      </c>
      <c r="M12" s="59">
        <v>118</v>
      </c>
      <c r="N12" s="286">
        <f t="shared" si="2"/>
        <v>448</v>
      </c>
      <c r="O12" s="18">
        <v>14</v>
      </c>
      <c r="P12" s="22"/>
      <c r="Q12" s="96">
        <f t="shared" si="3"/>
        <v>670</v>
      </c>
      <c r="R12" s="59">
        <f t="shared" si="4"/>
        <v>291</v>
      </c>
      <c r="S12" s="292">
        <f>Q12+R12</f>
        <v>961</v>
      </c>
      <c r="T12" s="18">
        <f t="shared" si="5"/>
        <v>19</v>
      </c>
      <c r="U12" s="290">
        <f t="shared" si="6"/>
        <v>6</v>
      </c>
      <c r="V12" s="68"/>
      <c r="W12" s="49">
        <f t="shared" si="7"/>
        <v>51472995</v>
      </c>
      <c r="X12" s="49">
        <f t="shared" si="8"/>
        <v>5</v>
      </c>
      <c r="Y12" s="49">
        <f t="shared" si="9"/>
        <v>96390981</v>
      </c>
      <c r="Z12" s="49">
        <f t="shared" si="10"/>
        <v>6</v>
      </c>
      <c r="AA12" s="50"/>
    </row>
    <row r="13" spans="1:27" ht="17.25" customHeight="1">
      <c r="A13" s="23">
        <v>65</v>
      </c>
      <c r="B13" s="88" t="s">
        <v>291</v>
      </c>
      <c r="C13" s="320" t="s">
        <v>264</v>
      </c>
      <c r="D13" s="320"/>
      <c r="E13" s="240"/>
      <c r="F13" s="303">
        <v>368</v>
      </c>
      <c r="G13" s="304">
        <v>138</v>
      </c>
      <c r="H13" s="291">
        <f t="shared" si="0"/>
        <v>506</v>
      </c>
      <c r="I13" s="301">
        <v>16</v>
      </c>
      <c r="J13" s="260">
        <f t="shared" si="1"/>
        <v>6</v>
      </c>
      <c r="K13" s="60"/>
      <c r="L13" s="83">
        <v>323</v>
      </c>
      <c r="M13" s="59">
        <v>128</v>
      </c>
      <c r="N13" s="286">
        <f t="shared" si="2"/>
        <v>451</v>
      </c>
      <c r="O13" s="35">
        <v>12</v>
      </c>
      <c r="P13" s="22"/>
      <c r="Q13" s="96">
        <f t="shared" si="3"/>
        <v>691</v>
      </c>
      <c r="R13" s="59">
        <f t="shared" si="4"/>
        <v>266</v>
      </c>
      <c r="S13" s="292">
        <f>Q13+R13</f>
        <v>957</v>
      </c>
      <c r="T13" s="18">
        <f t="shared" si="5"/>
        <v>28</v>
      </c>
      <c r="U13" s="290">
        <f t="shared" si="6"/>
        <v>7</v>
      </c>
      <c r="V13" s="50"/>
      <c r="W13" s="49">
        <f t="shared" si="7"/>
        <v>50737984</v>
      </c>
      <c r="X13" s="49">
        <f t="shared" si="8"/>
        <v>6</v>
      </c>
      <c r="Y13" s="49">
        <f t="shared" si="9"/>
        <v>95965972</v>
      </c>
      <c r="Z13" s="49">
        <f t="shared" si="10"/>
        <v>7</v>
      </c>
      <c r="AA13" s="50"/>
    </row>
    <row r="14" spans="1:26" ht="17.25" customHeight="1">
      <c r="A14" s="21">
        <v>66</v>
      </c>
      <c r="B14" s="88" t="s">
        <v>552</v>
      </c>
      <c r="C14" s="605" t="s">
        <v>299</v>
      </c>
      <c r="D14" s="320"/>
      <c r="E14" s="240"/>
      <c r="F14" s="303">
        <v>350</v>
      </c>
      <c r="G14" s="304">
        <v>126</v>
      </c>
      <c r="H14" s="291">
        <f t="shared" si="0"/>
        <v>476</v>
      </c>
      <c r="I14" s="301">
        <v>16</v>
      </c>
      <c r="J14" s="260">
        <f t="shared" si="1"/>
        <v>9</v>
      </c>
      <c r="K14" s="60"/>
      <c r="L14" s="174">
        <v>319</v>
      </c>
      <c r="M14" s="598">
        <v>148</v>
      </c>
      <c r="N14" s="599">
        <f t="shared" si="2"/>
        <v>467</v>
      </c>
      <c r="O14" s="600">
        <v>11</v>
      </c>
      <c r="P14" s="60"/>
      <c r="Q14" s="174">
        <f t="shared" si="3"/>
        <v>669</v>
      </c>
      <c r="R14" s="598">
        <f t="shared" si="4"/>
        <v>274</v>
      </c>
      <c r="S14" s="319">
        <f>IF(AND(ISNUMBER(H14),ISNUMBER(N14)),SUM(H14,N14),"")</f>
        <v>943</v>
      </c>
      <c r="T14" s="563">
        <f t="shared" si="5"/>
        <v>27</v>
      </c>
      <c r="U14" s="564">
        <f t="shared" si="6"/>
        <v>8</v>
      </c>
      <c r="V14" s="50"/>
      <c r="W14" s="49">
        <f t="shared" si="7"/>
        <v>47725984</v>
      </c>
      <c r="X14" s="49">
        <f t="shared" si="8"/>
        <v>9</v>
      </c>
      <c r="Y14" s="49">
        <f t="shared" si="9"/>
        <v>94573973</v>
      </c>
      <c r="Z14" s="49">
        <f t="shared" si="10"/>
        <v>8</v>
      </c>
    </row>
    <row r="15" spans="1:26" ht="17.25" customHeight="1">
      <c r="A15" s="23">
        <v>63</v>
      </c>
      <c r="B15" s="118" t="s">
        <v>341</v>
      </c>
      <c r="C15" s="606" t="s">
        <v>303</v>
      </c>
      <c r="D15" s="320"/>
      <c r="E15" s="240">
        <v>0.4131944444444444</v>
      </c>
      <c r="F15" s="303">
        <v>354</v>
      </c>
      <c r="G15" s="304">
        <v>144</v>
      </c>
      <c r="H15" s="291">
        <f t="shared" si="0"/>
        <v>498</v>
      </c>
      <c r="I15" s="301">
        <v>14</v>
      </c>
      <c r="J15" s="260">
        <f t="shared" si="1"/>
        <v>8</v>
      </c>
      <c r="K15" s="294"/>
      <c r="L15" s="607" t="s">
        <v>389</v>
      </c>
      <c r="M15" s="602"/>
      <c r="N15" s="603">
        <f t="shared" si="2"/>
      </c>
      <c r="O15" s="604"/>
      <c r="P15" s="60"/>
      <c r="Q15" s="601">
        <f t="shared" si="3"/>
      </c>
      <c r="R15" s="602">
        <f t="shared" si="4"/>
      </c>
      <c r="S15" s="608"/>
      <c r="T15" s="27">
        <f t="shared" si="5"/>
      </c>
      <c r="U15" s="299">
        <f t="shared" si="6"/>
      </c>
      <c r="W15" s="49">
        <f t="shared" si="7"/>
        <v>49943986</v>
      </c>
      <c r="X15" s="49">
        <f t="shared" si="8"/>
        <v>8</v>
      </c>
      <c r="Y15" s="49">
        <f t="shared" si="9"/>
      </c>
      <c r="Z15" s="49">
        <f aca="true" t="shared" si="11" ref="Z15:Z22">IF(AND(SUM(R15)&gt;0,ISNUMBER(T15)),RANK(Y15,$Y$7:$Y$28,0),"")</f>
      </c>
    </row>
    <row r="16" spans="1:26" ht="17.25" customHeight="1">
      <c r="A16" s="21">
        <v>58</v>
      </c>
      <c r="B16" s="88" t="s">
        <v>336</v>
      </c>
      <c r="C16" s="332" t="s">
        <v>303</v>
      </c>
      <c r="D16" s="283"/>
      <c r="E16" s="239">
        <v>0.375</v>
      </c>
      <c r="F16" s="303">
        <v>345</v>
      </c>
      <c r="G16" s="304">
        <v>128</v>
      </c>
      <c r="H16" s="291">
        <f t="shared" si="0"/>
        <v>473</v>
      </c>
      <c r="I16" s="301">
        <v>13</v>
      </c>
      <c r="J16" s="260">
        <f t="shared" si="1"/>
        <v>10</v>
      </c>
      <c r="K16" s="294"/>
      <c r="L16" s="445" t="s">
        <v>384</v>
      </c>
      <c r="U16" s="49"/>
      <c r="W16" s="49">
        <f t="shared" si="7"/>
        <v>47427987</v>
      </c>
      <c r="X16" s="49">
        <f t="shared" si="8"/>
        <v>10</v>
      </c>
      <c r="Y16" s="49">
        <f t="shared" si="9"/>
      </c>
      <c r="Z16" s="49">
        <f t="shared" si="11"/>
      </c>
    </row>
    <row r="17" spans="1:27" ht="17.25" customHeight="1">
      <c r="A17" s="23">
        <v>61</v>
      </c>
      <c r="B17" s="88" t="s">
        <v>184</v>
      </c>
      <c r="C17" s="283" t="s">
        <v>185</v>
      </c>
      <c r="D17" s="283"/>
      <c r="E17" s="239"/>
      <c r="F17" s="303">
        <v>285</v>
      </c>
      <c r="G17" s="304">
        <v>118</v>
      </c>
      <c r="H17" s="291">
        <f t="shared" si="0"/>
        <v>403</v>
      </c>
      <c r="I17" s="301">
        <v>17</v>
      </c>
      <c r="J17" s="260">
        <f t="shared" si="1"/>
        <v>11</v>
      </c>
      <c r="K17" s="294"/>
      <c r="L17" s="300"/>
      <c r="W17" s="49">
        <f t="shared" si="7"/>
        <v>40417983</v>
      </c>
      <c r="X17" s="49">
        <f t="shared" si="8"/>
        <v>11</v>
      </c>
      <c r="Y17" s="49">
        <f t="shared" si="9"/>
      </c>
      <c r="Z17" s="49">
        <f t="shared" si="11"/>
      </c>
      <c r="AA17" s="50"/>
    </row>
    <row r="18" spans="1:26" ht="17.25" customHeight="1">
      <c r="A18" s="21">
        <v>60</v>
      </c>
      <c r="B18" s="549" t="s">
        <v>235</v>
      </c>
      <c r="C18" s="550" t="s">
        <v>231</v>
      </c>
      <c r="D18" s="320" t="s">
        <v>389</v>
      </c>
      <c r="E18" s="239"/>
      <c r="F18" s="303"/>
      <c r="G18" s="304"/>
      <c r="H18" s="291">
        <f t="shared" si="0"/>
      </c>
      <c r="I18" s="301"/>
      <c r="J18" s="260">
        <f t="shared" si="1"/>
      </c>
      <c r="K18" s="294"/>
      <c r="L18" s="300"/>
      <c r="W18" s="49">
        <f t="shared" si="7"/>
      </c>
      <c r="X18" s="49">
        <f t="shared" si="8"/>
      </c>
      <c r="Y18" s="49">
        <f t="shared" si="9"/>
      </c>
      <c r="Z18" s="49">
        <f t="shared" si="11"/>
      </c>
    </row>
    <row r="19" spans="1:27" ht="17.25" customHeight="1">
      <c r="A19" s="26">
        <v>70</v>
      </c>
      <c r="B19" s="436" t="s">
        <v>337</v>
      </c>
      <c r="C19" s="448" t="s">
        <v>338</v>
      </c>
      <c r="D19" s="393" t="s">
        <v>389</v>
      </c>
      <c r="E19" s="333"/>
      <c r="F19" s="394"/>
      <c r="G19" s="395"/>
      <c r="H19" s="410">
        <f t="shared" si="0"/>
      </c>
      <c r="I19" s="411"/>
      <c r="J19" s="412">
        <f t="shared" si="1"/>
      </c>
      <c r="K19" s="294"/>
      <c r="L19" s="300"/>
      <c r="W19" s="49">
        <f t="shared" si="7"/>
      </c>
      <c r="X19" s="49">
        <f t="shared" si="8"/>
      </c>
      <c r="Y19" s="49">
        <f t="shared" si="9"/>
      </c>
      <c r="Z19" s="49">
        <f t="shared" si="11"/>
      </c>
      <c r="AA19" s="50"/>
    </row>
    <row r="20" spans="1:26" ht="17.25" customHeight="1" hidden="1">
      <c r="A20" s="23">
        <v>128</v>
      </c>
      <c r="B20" s="88"/>
      <c r="C20" s="330"/>
      <c r="D20" s="330"/>
      <c r="E20" s="240"/>
      <c r="F20" s="303"/>
      <c r="G20" s="304"/>
      <c r="H20" s="334">
        <f aca="true" t="shared" si="12" ref="H20:H32">IF(SUM(F20,G20)&gt;0,SUM(F20,G20),"")</f>
      </c>
      <c r="I20" s="301"/>
      <c r="J20" s="335">
        <f aca="true" t="shared" si="13" ref="J20:J32">IF(X20&gt;0,X20,"")</f>
      </c>
      <c r="K20" s="294"/>
      <c r="L20" s="300"/>
      <c r="W20" s="49">
        <f t="shared" si="7"/>
      </c>
      <c r="X20" s="49">
        <f t="shared" si="8"/>
      </c>
      <c r="Y20" s="49">
        <f t="shared" si="9"/>
      </c>
      <c r="Z20" s="49">
        <f t="shared" si="11"/>
      </c>
    </row>
    <row r="21" spans="1:27" ht="17.25" customHeight="1" hidden="1">
      <c r="A21" s="23">
        <v>129</v>
      </c>
      <c r="B21" s="371"/>
      <c r="C21" s="320"/>
      <c r="D21" s="90"/>
      <c r="E21" s="239">
        <v>0.4895833333333333</v>
      </c>
      <c r="F21" s="303"/>
      <c r="G21" s="304"/>
      <c r="H21" s="284">
        <f t="shared" si="12"/>
      </c>
      <c r="I21" s="302"/>
      <c r="J21" s="285">
        <f t="shared" si="13"/>
      </c>
      <c r="K21" s="294"/>
      <c r="L21" s="300"/>
      <c r="V21" s="32"/>
      <c r="W21" s="49">
        <f t="shared" si="7"/>
      </c>
      <c r="X21" s="49">
        <f t="shared" si="8"/>
      </c>
      <c r="Y21" s="49">
        <f t="shared" si="9"/>
      </c>
      <c r="Z21" s="49">
        <f t="shared" si="11"/>
      </c>
      <c r="AA21" s="50"/>
    </row>
    <row r="22" spans="1:26" ht="17.25" customHeight="1" hidden="1">
      <c r="A22" s="21">
        <v>130</v>
      </c>
      <c r="B22" s="164"/>
      <c r="C22" s="320"/>
      <c r="D22" s="320"/>
      <c r="E22" s="239"/>
      <c r="F22" s="303"/>
      <c r="G22" s="304"/>
      <c r="H22" s="284">
        <f t="shared" si="12"/>
      </c>
      <c r="I22" s="261"/>
      <c r="J22" s="285">
        <f t="shared" si="13"/>
      </c>
      <c r="K22" s="294"/>
      <c r="L22" s="300"/>
      <c r="W22" s="49">
        <f t="shared" si="7"/>
      </c>
      <c r="X22" s="49">
        <f t="shared" si="8"/>
      </c>
      <c r="Y22" s="49">
        <f t="shared" si="9"/>
      </c>
      <c r="Z22" s="49">
        <f t="shared" si="11"/>
      </c>
    </row>
    <row r="23" spans="1:27" ht="17.25" customHeight="1" hidden="1">
      <c r="A23" s="23">
        <v>131</v>
      </c>
      <c r="B23" s="164"/>
      <c r="C23" s="320"/>
      <c r="D23" s="320"/>
      <c r="E23" s="239"/>
      <c r="F23" s="303"/>
      <c r="G23" s="304"/>
      <c r="H23" s="286">
        <f t="shared" si="12"/>
      </c>
      <c r="I23" s="302"/>
      <c r="J23" s="285">
        <f t="shared" si="13"/>
      </c>
      <c r="K23" s="294"/>
      <c r="L23" s="300"/>
      <c r="W23" s="50">
        <f aca="true" t="shared" si="14" ref="W23:W32">IF(SUM(H23)&gt;0,100000*H23+1000*G23-I23,"")</f>
      </c>
      <c r="X23" s="50">
        <f>IF(SUM(H23)&gt;0,RANK(W23,$W$7:$W$32,0),"")</f>
      </c>
      <c r="Y23" s="50">
        <f>IF(AND(SUM(R20)&gt;0,ISNUMBER(T20)),100000*S20+1000*R20-T20,"")</f>
      </c>
      <c r="Z23" s="50">
        <f>IF(AND(SUM(R20)&gt;0,ISNUMBER(T20)),RANK(Y23,$Y$7:$Y$16,0),"")</f>
      </c>
      <c r="AA23" s="50"/>
    </row>
    <row r="24" spans="1:26" ht="17.25" customHeight="1" hidden="1">
      <c r="A24" s="21">
        <v>132</v>
      </c>
      <c r="B24" s="164"/>
      <c r="C24" s="320"/>
      <c r="D24" s="331"/>
      <c r="E24" s="241"/>
      <c r="F24" s="111"/>
      <c r="G24" s="112"/>
      <c r="H24" s="286">
        <f t="shared" si="12"/>
      </c>
      <c r="I24" s="261"/>
      <c r="J24" s="285">
        <f t="shared" si="13"/>
      </c>
      <c r="K24" s="294"/>
      <c r="L24" s="306"/>
      <c r="M24" s="250"/>
      <c r="N24" s="307"/>
      <c r="O24" s="307"/>
      <c r="P24" s="307"/>
      <c r="Q24" s="307"/>
      <c r="R24" s="348"/>
      <c r="S24" s="350"/>
      <c r="T24" s="266"/>
      <c r="U24" s="349"/>
      <c r="W24" s="50">
        <f t="shared" si="14"/>
      </c>
      <c r="X24" s="50">
        <f>IF(SUM(H24)&gt;0,RANK(W24,$W$7:$W$32,0),"")</f>
      </c>
      <c r="Y24" s="50">
        <f>IF(AND(SUM(R21)&gt;0,ISNUMBER(T21)),100000*S21+1000*R21-T21,"")</f>
      </c>
      <c r="Z24" s="50">
        <f>IF(AND(SUM(R21)&gt;0,ISNUMBER(T21)),RANK(Y24,$Y$7:$Y$16,0),"")</f>
      </c>
    </row>
    <row r="25" spans="1:27" ht="17.25" customHeight="1" hidden="1">
      <c r="A25" s="23">
        <v>133</v>
      </c>
      <c r="B25" s="164"/>
      <c r="C25" s="320"/>
      <c r="D25" s="320"/>
      <c r="E25" s="239">
        <v>0.5416666666666666</v>
      </c>
      <c r="F25" s="305"/>
      <c r="G25" s="112"/>
      <c r="H25" s="286">
        <f t="shared" si="12"/>
      </c>
      <c r="I25" s="302"/>
      <c r="J25" s="285">
        <f t="shared" si="13"/>
      </c>
      <c r="K25" s="294"/>
      <c r="L25" s="306"/>
      <c r="M25" s="141"/>
      <c r="N25" s="141"/>
      <c r="O25" s="141"/>
      <c r="R25" s="349"/>
      <c r="S25" s="349"/>
      <c r="T25" s="349"/>
      <c r="U25" s="349"/>
      <c r="W25" s="50">
        <f t="shared" si="14"/>
      </c>
      <c r="X25" s="50">
        <f>IF(SUM(H25)&gt;0,RANK(W25,$W$7:$W$32,0),"")</f>
      </c>
      <c r="Y25" s="50">
        <f>IF(AND(SUM(R22)&gt;0,ISNUMBER(T22)),100000*S22+1000*R22-T22,"")</f>
      </c>
      <c r="Z25" s="50">
        <f>IF(AND(SUM(R22)&gt;0,ISNUMBER(T22)),RANK(Y25,$Y$7:$Y$16,0),"")</f>
      </c>
      <c r="AA25" s="50"/>
    </row>
    <row r="26" spans="1:26" ht="17.25" customHeight="1" hidden="1">
      <c r="A26" s="21">
        <v>134</v>
      </c>
      <c r="B26" s="164"/>
      <c r="C26" s="320"/>
      <c r="D26" s="320"/>
      <c r="E26" s="239"/>
      <c r="F26" s="305"/>
      <c r="G26" s="112"/>
      <c r="H26" s="286">
        <f t="shared" si="12"/>
      </c>
      <c r="I26" s="302"/>
      <c r="J26" s="285">
        <f t="shared" si="13"/>
      </c>
      <c r="K26" s="294"/>
      <c r="L26" s="300"/>
      <c r="M26" s="308"/>
      <c r="R26" s="265"/>
      <c r="S26" s="350"/>
      <c r="T26" s="349"/>
      <c r="U26" s="349"/>
      <c r="W26" s="50">
        <f t="shared" si="14"/>
      </c>
      <c r="X26" s="50">
        <f>IF(SUM(H26)&gt;0,RANK(W26,$W$7:$W$32,0),"")</f>
      </c>
      <c r="Y26" s="50">
        <f>IF(AND(SUM(R23)&gt;0,ISNUMBER(T23)),100000*S23+1000*R23-T23,"")</f>
      </c>
      <c r="Z26" s="50">
        <f>IF(AND(SUM(R23)&gt;0,ISNUMBER(T23)),RANK(Y26,$Y$7:$Y$16,0),"")</f>
      </c>
    </row>
    <row r="27" spans="1:27" ht="17.25" customHeight="1" hidden="1">
      <c r="A27" s="23">
        <v>135</v>
      </c>
      <c r="B27" s="164"/>
      <c r="C27" s="320"/>
      <c r="D27" s="320"/>
      <c r="E27" s="239"/>
      <c r="F27" s="111"/>
      <c r="G27" s="112"/>
      <c r="H27" s="286">
        <f t="shared" si="12"/>
      </c>
      <c r="I27" s="261"/>
      <c r="J27" s="285">
        <f t="shared" si="13"/>
      </c>
      <c r="K27" s="294"/>
      <c r="L27" s="300"/>
      <c r="M27" s="308"/>
      <c r="V27" s="147"/>
      <c r="W27" s="307"/>
      <c r="X27" s="307"/>
      <c r="Y27" s="307"/>
      <c r="Z27" s="307"/>
      <c r="AA27" s="50"/>
    </row>
    <row r="28" spans="1:26" ht="17.25" customHeight="1" hidden="1">
      <c r="A28" s="26">
        <v>136</v>
      </c>
      <c r="B28" s="392"/>
      <c r="C28" s="393"/>
      <c r="D28" s="380"/>
      <c r="E28" s="333"/>
      <c r="F28" s="394"/>
      <c r="G28" s="395"/>
      <c r="H28" s="298">
        <f t="shared" si="12"/>
      </c>
      <c r="I28" s="262"/>
      <c r="J28" s="372">
        <f t="shared" si="13"/>
      </c>
      <c r="K28" s="294"/>
      <c r="L28" s="300"/>
      <c r="M28" s="308"/>
      <c r="V28" s="147"/>
      <c r="W28" s="307"/>
      <c r="X28" s="307"/>
      <c r="Y28" s="307"/>
      <c r="Z28" s="307"/>
    </row>
    <row r="29" spans="1:27" ht="17.25" customHeight="1" hidden="1">
      <c r="A29" s="23">
        <v>137</v>
      </c>
      <c r="B29" s="387"/>
      <c r="C29" s="388"/>
      <c r="D29" s="276" t="s">
        <v>144</v>
      </c>
      <c r="E29" s="240">
        <v>0.579861111111111</v>
      </c>
      <c r="F29" s="389"/>
      <c r="G29" s="390"/>
      <c r="H29" s="296">
        <f t="shared" si="12"/>
      </c>
      <c r="I29" s="391"/>
      <c r="J29" s="335">
        <f t="shared" si="13"/>
      </c>
      <c r="K29" s="294"/>
      <c r="L29" s="300"/>
      <c r="M29" s="308"/>
      <c r="V29" s="147"/>
      <c r="W29" s="307"/>
      <c r="X29" s="307"/>
      <c r="Y29" s="307"/>
      <c r="Z29" s="307"/>
      <c r="AA29" s="50"/>
    </row>
    <row r="30" spans="1:26" ht="17.25" customHeight="1" hidden="1">
      <c r="A30" s="21">
        <v>138</v>
      </c>
      <c r="B30" s="344"/>
      <c r="C30" s="324"/>
      <c r="D30" s="277" t="s">
        <v>145</v>
      </c>
      <c r="E30" s="239"/>
      <c r="F30" s="305"/>
      <c r="G30" s="112"/>
      <c r="H30" s="45">
        <f t="shared" si="12"/>
      </c>
      <c r="I30" s="302"/>
      <c r="J30" s="285">
        <f t="shared" si="13"/>
      </c>
      <c r="K30" s="294"/>
      <c r="S30" s="49"/>
      <c r="T30" s="49"/>
      <c r="U30" s="49"/>
      <c r="W30" s="50">
        <f t="shared" si="14"/>
      </c>
      <c r="X30" s="50">
        <f>IF(SUM(H30)&gt;0,RANK(W30,$W$7:$W$32,0),"")</f>
      </c>
      <c r="Y30" s="50">
        <f>IF(AND(SUM(R27)&gt;0,ISNUMBER(T27)),100000*S27+1000*R27-T27,"")</f>
      </c>
      <c r="Z30" s="50">
        <f>IF(AND(SUM(R27)&gt;0,ISNUMBER(T27)),RANK(Y30,$Y$7:$Y$16,0),"")</f>
      </c>
    </row>
    <row r="31" spans="1:27" ht="17.25" customHeight="1" hidden="1">
      <c r="A31" s="23">
        <v>139</v>
      </c>
      <c r="B31" s="344"/>
      <c r="C31" s="324"/>
      <c r="D31" s="277" t="s">
        <v>145</v>
      </c>
      <c r="E31" s="239"/>
      <c r="F31" s="83"/>
      <c r="G31" s="45"/>
      <c r="H31" s="286">
        <f t="shared" si="12"/>
      </c>
      <c r="I31" s="261"/>
      <c r="J31" s="285">
        <f t="shared" si="13"/>
      </c>
      <c r="K31" s="294"/>
      <c r="S31" s="49"/>
      <c r="T31" s="49"/>
      <c r="U31" s="49"/>
      <c r="W31" s="50">
        <f t="shared" si="14"/>
      </c>
      <c r="X31" s="50">
        <f>IF(SUM(H31)&gt;0,RANK(W31,$W$7:$W$32,0),"")</f>
      </c>
      <c r="Y31" s="50">
        <f>IF(AND(SUM(R28)&gt;0,ISNUMBER(T28)),100000*S28+1000*R28-T28,"")</f>
      </c>
      <c r="Z31" s="50">
        <f>IF(AND(SUM(R28)&gt;0,ISNUMBER(T28)),RANK(Y31,$Y$7:$Y$16,0),"")</f>
      </c>
      <c r="AA31" s="50"/>
    </row>
    <row r="32" spans="1:26" ht="17.25" customHeight="1" hidden="1">
      <c r="A32" s="26">
        <v>140</v>
      </c>
      <c r="B32" s="346"/>
      <c r="C32" s="370"/>
      <c r="D32" s="352" t="s">
        <v>145</v>
      </c>
      <c r="E32" s="333"/>
      <c r="F32" s="365"/>
      <c r="G32" s="175"/>
      <c r="H32" s="298">
        <f t="shared" si="12"/>
      </c>
      <c r="I32" s="262"/>
      <c r="J32" s="372">
        <f t="shared" si="13"/>
      </c>
      <c r="K32" s="294"/>
      <c r="S32" s="49"/>
      <c r="T32" s="49"/>
      <c r="U32" s="49"/>
      <c r="W32" s="50">
        <f t="shared" si="14"/>
      </c>
      <c r="X32" s="50">
        <f>IF(SUM(H32)&gt;0,RANK(W32,$W$7:$W$32,0),"")</f>
      </c>
      <c r="Y32" s="50">
        <f>IF(AND(SUM(R29)&gt;0,ISNUMBER(T29)),100000*S29+1000*R29-T29,"")</f>
      </c>
      <c r="Z32" s="50">
        <f>IF(AND(SUM(R29)&gt;0,ISNUMBER(T29)),RANK(Y32,$Y$7:$Y$16,0),"")</f>
      </c>
    </row>
    <row r="33" spans="2:21" ht="17.25" customHeight="1">
      <c r="B33" s="339"/>
      <c r="T33" s="49"/>
      <c r="U33" s="49"/>
    </row>
    <row r="34" spans="1:21" ht="17.25" customHeight="1">
      <c r="A34" s="108" t="s">
        <v>386</v>
      </c>
      <c r="C34" s="54"/>
      <c r="D34" s="54"/>
      <c r="T34" s="49"/>
      <c r="U34" s="49"/>
    </row>
    <row r="35" ht="17.25" customHeight="1"/>
    <row r="36" spans="1:27" s="50" customFormat="1" ht="17.25" customHeight="1">
      <c r="A36" s="54"/>
      <c r="B36" s="49"/>
      <c r="C36" s="49"/>
      <c r="D36" s="49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49"/>
      <c r="W36" s="49"/>
      <c r="X36" s="49"/>
      <c r="Y36" s="49"/>
      <c r="Z36" s="49"/>
      <c r="AA36" s="49"/>
    </row>
    <row r="37" ht="17.25" customHeight="1"/>
  </sheetData>
  <sheetProtection/>
  <conditionalFormatting sqref="J7:J32">
    <cfRule type="cellIs" priority="61" dxfId="1" operator="between" stopIfTrue="1">
      <formula>1</formula>
      <formula>8</formula>
    </cfRule>
    <cfRule type="cellIs" priority="62" dxfId="2" operator="greaterThanOrEqual" stopIfTrue="1">
      <formula>9</formula>
    </cfRule>
  </conditionalFormatting>
  <conditionalFormatting sqref="U7:U15">
    <cfRule type="cellIs" priority="63" dxfId="53" operator="between" stopIfTrue="1">
      <formula>1</formula>
      <formula>3</formula>
    </cfRule>
    <cfRule type="cellIs" priority="64" dxfId="2" operator="between" stopIfTrue="1">
      <formula>4</formula>
      <formula>8</formula>
    </cfRule>
  </conditionalFormatting>
  <conditionalFormatting sqref="O9">
    <cfRule type="cellIs" priority="65" dxfId="0" operator="equal" stopIfTrue="1">
      <formula>0</formula>
    </cfRule>
    <cfRule type="cellIs" priority="66" dxfId="1" operator="equal" stopIfTrue="1">
      <formula>1</formula>
    </cfRule>
    <cfRule type="cellIs" priority="67" dxfId="37" operator="greaterThan" stopIfTrue="1">
      <formula>1</formula>
    </cfRule>
  </conditionalFormatting>
  <conditionalFormatting sqref="T7:T15 O7:O15">
    <cfRule type="cellIs" priority="68" dxfId="0" operator="equal" stopIfTrue="1">
      <formula>0</formula>
    </cfRule>
  </conditionalFormatting>
  <conditionalFormatting sqref="Q7:Q15">
    <cfRule type="cellIs" priority="52" dxfId="0" operator="greaterThanOrEqual" stopIfTrue="1">
      <formula>800</formula>
    </cfRule>
    <cfRule type="cellIs" priority="53" dxfId="1" operator="between" stopIfTrue="1">
      <formula>720</formula>
      <formula>799</formula>
    </cfRule>
  </conditionalFormatting>
  <conditionalFormatting sqref="Q7:Q15">
    <cfRule type="cellIs" priority="47" dxfId="2" operator="lessThan" stopIfTrue="1">
      <formula>720</formula>
    </cfRule>
  </conditionalFormatting>
  <conditionalFormatting sqref="R7:R15">
    <cfRule type="cellIs" priority="46" dxfId="2" operator="lessThan" stopIfTrue="1">
      <formula>280</formula>
    </cfRule>
    <cfRule type="cellIs" priority="50" dxfId="0" operator="greaterThanOrEqual" stopIfTrue="1">
      <formula>400</formula>
    </cfRule>
    <cfRule type="cellIs" priority="51" dxfId="1" operator="between" stopIfTrue="1">
      <formula>280</formula>
      <formula>399</formula>
    </cfRule>
  </conditionalFormatting>
  <conditionalFormatting sqref="G7:G32">
    <cfRule type="cellIs" priority="26" dxfId="2" operator="lessThan" stopIfTrue="1">
      <formula>140</formula>
    </cfRule>
    <cfRule type="cellIs" priority="27" dxfId="1" operator="between" stopIfTrue="1">
      <formula>140</formula>
      <formula>199</formula>
    </cfRule>
    <cfRule type="cellIs" priority="28" dxfId="0" operator="greaterThanOrEqual" stopIfTrue="1">
      <formula>200</formula>
    </cfRule>
  </conditionalFormatting>
  <conditionalFormatting sqref="I7:I32">
    <cfRule type="cellIs" priority="21" dxfId="0" operator="equal" stopIfTrue="1">
      <formula>0</formula>
    </cfRule>
  </conditionalFormatting>
  <conditionalFormatting sqref="L7:L15">
    <cfRule type="cellIs" priority="23" dxfId="2" operator="lessThan" stopIfTrue="1">
      <formula>360</formula>
    </cfRule>
    <cfRule type="cellIs" priority="24" dxfId="10" operator="between" stopIfTrue="1">
      <formula>360</formula>
      <formula>399</formula>
    </cfRule>
    <cfRule type="cellIs" priority="25" dxfId="9" operator="greaterThanOrEqual" stopIfTrue="1">
      <formula>400</formula>
    </cfRule>
  </conditionalFormatting>
  <conditionalFormatting sqref="N7:N15">
    <cfRule type="cellIs" priority="57" dxfId="2" operator="lessThan" stopIfTrue="1">
      <formula>500</formula>
    </cfRule>
    <cfRule type="cellIs" priority="58" dxfId="1" operator="between" stopIfTrue="1">
      <formula>501</formula>
      <formula>549</formula>
    </cfRule>
    <cfRule type="cellIs" priority="59" dxfId="0" operator="greaterThanOrEqual" stopIfTrue="1">
      <formula>550</formula>
    </cfRule>
  </conditionalFormatting>
  <conditionalFormatting sqref="S7:S15">
    <cfRule type="cellIs" priority="41" dxfId="0" operator="greaterThanOrEqual" stopIfTrue="1">
      <formula>1100</formula>
    </cfRule>
    <cfRule type="cellIs" priority="42" dxfId="1" operator="between" stopIfTrue="1">
      <formula>1000</formula>
      <formula>1099</formula>
    </cfRule>
    <cfRule type="cellIs" priority="45" dxfId="2" operator="lessThan" stopIfTrue="1">
      <formula>1000</formula>
    </cfRule>
  </conditionalFormatting>
  <conditionalFormatting sqref="M7:M15">
    <cfRule type="cellIs" priority="1" dxfId="2" operator="lessThan" stopIfTrue="1">
      <formula>280</formula>
    </cfRule>
    <cfRule type="cellIs" priority="2" dxfId="0" operator="greaterThanOrEqual" stopIfTrue="1">
      <formula>400</formula>
    </cfRule>
    <cfRule type="cellIs" priority="3" dxfId="1" operator="between" stopIfTrue="1">
      <formula>280</formula>
      <formula>399</formula>
    </cfRule>
  </conditionalFormatting>
  <printOptions horizontalCentered="1"/>
  <pageMargins left="0" right="0" top="0.07874015748031496" bottom="0.11811023622047245" header="0.5118110236220472" footer="0.5118110236220472"/>
  <pageSetup horizontalDpi="300" verticalDpi="300" orientation="landscape" paperSize="9" r:id="rId1"/>
  <headerFooter alignWithMargins="0">
    <oddFooter>&amp;L&amp;8&amp;F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6"/>
  <sheetViews>
    <sheetView workbookViewId="0" topLeftCell="A1">
      <selection activeCell="Q34" sqref="Q34"/>
    </sheetView>
  </sheetViews>
  <sheetFormatPr defaultColWidth="11.421875" defaultRowHeight="12.75"/>
  <cols>
    <col min="1" max="1" width="3.421875" style="54" customWidth="1"/>
    <col min="2" max="2" width="23.57421875" style="49" customWidth="1"/>
    <col min="3" max="3" width="22.00390625" style="49" customWidth="1"/>
    <col min="4" max="4" width="8.00390625" style="49" customWidth="1"/>
    <col min="5" max="5" width="7.140625" style="54" customWidth="1"/>
    <col min="6" max="8" width="5.8515625" style="54" customWidth="1"/>
    <col min="9" max="10" width="3.8515625" style="54" customWidth="1"/>
    <col min="11" max="11" width="0.9921875" style="54" customWidth="1"/>
    <col min="12" max="14" width="6.28125" style="54" customWidth="1"/>
    <col min="15" max="15" width="4.00390625" style="54" customWidth="1"/>
    <col min="16" max="16" width="0.9921875" style="54" customWidth="1"/>
    <col min="17" max="18" width="6.57421875" style="54" customWidth="1"/>
    <col min="19" max="19" width="8.421875" style="54" customWidth="1"/>
    <col min="20" max="20" width="4.57421875" style="54" customWidth="1"/>
    <col min="21" max="21" width="4.7109375" style="54" customWidth="1"/>
    <col min="22" max="22" width="0.85546875" style="49" customWidth="1"/>
    <col min="23" max="23" width="11.421875" style="49" hidden="1" customWidth="1"/>
    <col min="24" max="24" width="5.28125" style="49" hidden="1" customWidth="1"/>
    <col min="25" max="25" width="11.421875" style="49" hidden="1" customWidth="1"/>
    <col min="26" max="26" width="12.00390625" style="49" hidden="1" customWidth="1"/>
    <col min="27" max="16384" width="11.421875" style="49" customWidth="1"/>
  </cols>
  <sheetData>
    <row r="1" spans="1:22" ht="24" customHeight="1">
      <c r="A1" s="1" t="s">
        <v>168</v>
      </c>
      <c r="B1" s="2"/>
      <c r="C1" s="2"/>
      <c r="D1" s="2"/>
      <c r="E1" s="2"/>
      <c r="F1" s="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3"/>
      <c r="U1" s="53"/>
      <c r="V1" s="53"/>
    </row>
    <row r="2" ht="6.75" customHeight="1"/>
    <row r="3" spans="1:15" s="50" customFormat="1" ht="15.75" customHeight="1">
      <c r="A3" s="3" t="s">
        <v>167</v>
      </c>
      <c r="E3" s="4" t="s">
        <v>170</v>
      </c>
      <c r="F3" s="4"/>
      <c r="G3" s="4"/>
      <c r="H3" s="4"/>
      <c r="I3" s="4"/>
      <c r="J3" s="4"/>
      <c r="K3" s="4"/>
      <c r="L3" s="3" t="s">
        <v>0</v>
      </c>
      <c r="M3" s="4"/>
      <c r="N3" s="4"/>
      <c r="O3" s="4"/>
    </row>
    <row r="4" ht="12" customHeight="1"/>
    <row r="5" spans="1:21" s="50" customFormat="1" ht="17.25" customHeight="1">
      <c r="A5" s="5" t="s">
        <v>18</v>
      </c>
      <c r="B5" s="6"/>
      <c r="C5" s="7"/>
      <c r="D5" s="6"/>
      <c r="E5" s="8" t="s">
        <v>37</v>
      </c>
      <c r="F5" s="55"/>
      <c r="G5" s="55"/>
      <c r="H5" s="55"/>
      <c r="I5" s="55"/>
      <c r="J5" s="9"/>
      <c r="K5" s="56"/>
      <c r="L5" s="8" t="s">
        <v>38</v>
      </c>
      <c r="M5" s="55"/>
      <c r="N5" s="55"/>
      <c r="O5" s="57"/>
      <c r="P5" s="58"/>
      <c r="Q5" s="8" t="s">
        <v>2</v>
      </c>
      <c r="R5" s="55"/>
      <c r="S5" s="55"/>
      <c r="T5" s="55"/>
      <c r="U5" s="57"/>
    </row>
    <row r="6" spans="1:23" s="17" customFormat="1" ht="17.25" customHeight="1">
      <c r="A6" s="10" t="s">
        <v>3</v>
      </c>
      <c r="B6" s="11" t="s">
        <v>4</v>
      </c>
      <c r="C6" s="12" t="s">
        <v>5</v>
      </c>
      <c r="D6" s="329"/>
      <c r="E6" s="29" t="s">
        <v>154</v>
      </c>
      <c r="F6" s="16" t="s">
        <v>7</v>
      </c>
      <c r="G6" s="13" t="s">
        <v>8</v>
      </c>
      <c r="H6" s="13" t="s">
        <v>9</v>
      </c>
      <c r="I6" s="13" t="s">
        <v>10</v>
      </c>
      <c r="J6" s="14" t="s">
        <v>11</v>
      </c>
      <c r="K6" s="15"/>
      <c r="L6" s="13" t="s">
        <v>7</v>
      </c>
      <c r="M6" s="13" t="s">
        <v>8</v>
      </c>
      <c r="N6" s="13" t="s">
        <v>9</v>
      </c>
      <c r="O6" s="14" t="s">
        <v>10</v>
      </c>
      <c r="P6" s="15"/>
      <c r="Q6" s="16" t="s">
        <v>7</v>
      </c>
      <c r="R6" s="13" t="s">
        <v>12</v>
      </c>
      <c r="S6" s="13" t="s">
        <v>13</v>
      </c>
      <c r="T6" s="13" t="s">
        <v>10</v>
      </c>
      <c r="U6" s="14" t="s">
        <v>14</v>
      </c>
      <c r="W6" s="50" t="s">
        <v>21</v>
      </c>
    </row>
    <row r="7" spans="1:26" s="50" customFormat="1" ht="17.25" customHeight="1">
      <c r="A7" s="23">
        <v>80</v>
      </c>
      <c r="B7" s="88" t="s">
        <v>243</v>
      </c>
      <c r="C7" s="283" t="s">
        <v>244</v>
      </c>
      <c r="D7" s="332"/>
      <c r="E7" s="236"/>
      <c r="F7" s="303">
        <v>350</v>
      </c>
      <c r="G7" s="304">
        <v>168</v>
      </c>
      <c r="H7" s="334">
        <v>518</v>
      </c>
      <c r="I7" s="301">
        <v>4</v>
      </c>
      <c r="J7" s="335">
        <v>1</v>
      </c>
      <c r="K7" s="64"/>
      <c r="L7" s="83">
        <v>350</v>
      </c>
      <c r="M7" s="288">
        <v>130</v>
      </c>
      <c r="N7" s="286">
        <f aca="true" t="shared" si="0" ref="N7:N14">IF(SUM(L7,M7)&gt;0,SUM(L7,M7),"")</f>
        <v>480</v>
      </c>
      <c r="O7" s="18">
        <v>13</v>
      </c>
      <c r="P7" s="64"/>
      <c r="Q7" s="287">
        <f aca="true" t="shared" si="1" ref="Q7:R14">IF(AND(ISNUMBER(F7),ISNUMBER(L7)),SUM(F7,L7),"")</f>
        <v>700</v>
      </c>
      <c r="R7" s="288">
        <f t="shared" si="1"/>
        <v>298</v>
      </c>
      <c r="S7" s="289">
        <f aca="true" t="shared" si="2" ref="S7:S14">Q7+R7</f>
        <v>998</v>
      </c>
      <c r="T7" s="18">
        <f aca="true" t="shared" si="3" ref="T7:T14">IF(AND(ISNUMBER(I7),ISNUMBER(O7)),SUM(I7,O7),"")</f>
        <v>17</v>
      </c>
      <c r="U7" s="290">
        <f aca="true" t="shared" si="4" ref="U7:U14">IF(Z7&gt;0,Z7,"")</f>
        <v>1</v>
      </c>
      <c r="V7" s="68"/>
      <c r="W7" s="49">
        <f aca="true" t="shared" si="5" ref="W7:W22">IF(SUM(H7)&gt;0,100000*H7+1000*G7-I7,"")</f>
        <v>51967996</v>
      </c>
      <c r="X7" s="49">
        <f aca="true" t="shared" si="6" ref="X7:X22">IF(SUM(H7)&gt;0,RANK(W7,$W$7:$W$38,0),"")</f>
        <v>1</v>
      </c>
      <c r="Y7" s="49">
        <f aca="true" t="shared" si="7" ref="Y7:Y22">IF(AND(SUM(R7)&gt;0,ISNUMBER(T7)),100000*S7+1000*R7-T7,"")</f>
        <v>100097983</v>
      </c>
      <c r="Z7" s="49">
        <f aca="true" t="shared" si="8" ref="Z7:Z14">IF(AND(SUM(R7)&gt;0,ISNUMBER(T7)),RANK(Y7,$Y$7:$Y$38,0),"")</f>
        <v>1</v>
      </c>
    </row>
    <row r="8" spans="1:26" ht="17.25" customHeight="1">
      <c r="A8" s="21">
        <v>76</v>
      </c>
      <c r="B8" s="88" t="s">
        <v>345</v>
      </c>
      <c r="C8" s="283" t="s">
        <v>299</v>
      </c>
      <c r="D8" s="283"/>
      <c r="E8" s="239"/>
      <c r="F8" s="303">
        <v>345</v>
      </c>
      <c r="G8" s="304">
        <v>130</v>
      </c>
      <c r="H8" s="291">
        <v>475</v>
      </c>
      <c r="I8" s="301">
        <v>12</v>
      </c>
      <c r="J8" s="260">
        <v>5</v>
      </c>
      <c r="K8" s="60"/>
      <c r="L8" s="83">
        <v>324</v>
      </c>
      <c r="M8" s="59">
        <v>175</v>
      </c>
      <c r="N8" s="286">
        <f t="shared" si="0"/>
        <v>499</v>
      </c>
      <c r="O8" s="18">
        <v>6</v>
      </c>
      <c r="P8" s="22"/>
      <c r="Q8" s="96">
        <f t="shared" si="1"/>
        <v>669</v>
      </c>
      <c r="R8" s="59">
        <f t="shared" si="1"/>
        <v>305</v>
      </c>
      <c r="S8" s="292">
        <f t="shared" si="2"/>
        <v>974</v>
      </c>
      <c r="T8" s="18">
        <f t="shared" si="3"/>
        <v>18</v>
      </c>
      <c r="U8" s="290">
        <f t="shared" si="4"/>
        <v>2</v>
      </c>
      <c r="V8" s="68"/>
      <c r="W8" s="49">
        <f t="shared" si="5"/>
        <v>47629988</v>
      </c>
      <c r="X8" s="49">
        <f t="shared" si="6"/>
        <v>5</v>
      </c>
      <c r="Y8" s="49">
        <f t="shared" si="7"/>
        <v>97704982</v>
      </c>
      <c r="Z8" s="49">
        <f t="shared" si="8"/>
        <v>2</v>
      </c>
    </row>
    <row r="9" spans="1:27" ht="17.25" customHeight="1">
      <c r="A9" s="23">
        <v>74</v>
      </c>
      <c r="B9" s="88" t="s">
        <v>190</v>
      </c>
      <c r="C9" s="320" t="s">
        <v>188</v>
      </c>
      <c r="D9" s="430"/>
      <c r="E9" s="239"/>
      <c r="F9" s="303">
        <v>337</v>
      </c>
      <c r="G9" s="304">
        <v>136</v>
      </c>
      <c r="H9" s="291">
        <v>473</v>
      </c>
      <c r="I9" s="301">
        <v>13</v>
      </c>
      <c r="J9" s="260">
        <v>7</v>
      </c>
      <c r="K9" s="60"/>
      <c r="L9" s="83">
        <v>346</v>
      </c>
      <c r="M9" s="59">
        <v>152</v>
      </c>
      <c r="N9" s="286">
        <f t="shared" si="0"/>
        <v>498</v>
      </c>
      <c r="O9" s="18">
        <v>9</v>
      </c>
      <c r="P9" s="22"/>
      <c r="Q9" s="129">
        <f t="shared" si="1"/>
        <v>683</v>
      </c>
      <c r="R9" s="59">
        <f t="shared" si="1"/>
        <v>288</v>
      </c>
      <c r="S9" s="293">
        <f t="shared" si="2"/>
        <v>971</v>
      </c>
      <c r="T9" s="18">
        <f t="shared" si="3"/>
        <v>22</v>
      </c>
      <c r="U9" s="290">
        <f t="shared" si="4"/>
        <v>3</v>
      </c>
      <c r="V9" s="68"/>
      <c r="W9" s="49">
        <f t="shared" si="5"/>
        <v>47435987</v>
      </c>
      <c r="X9" s="49">
        <f t="shared" si="6"/>
        <v>7</v>
      </c>
      <c r="Y9" s="49">
        <f t="shared" si="7"/>
        <v>97387978</v>
      </c>
      <c r="Z9" s="49">
        <f t="shared" si="8"/>
        <v>3</v>
      </c>
      <c r="AA9" s="50"/>
    </row>
    <row r="10" spans="1:26" ht="17.25" customHeight="1">
      <c r="A10" s="21">
        <v>81</v>
      </c>
      <c r="B10" s="88" t="s">
        <v>564</v>
      </c>
      <c r="C10" s="283" t="s">
        <v>244</v>
      </c>
      <c r="D10" s="283"/>
      <c r="E10" s="239"/>
      <c r="F10" s="303">
        <v>344</v>
      </c>
      <c r="G10" s="304">
        <v>145</v>
      </c>
      <c r="H10" s="291">
        <v>489</v>
      </c>
      <c r="I10" s="301">
        <v>8</v>
      </c>
      <c r="J10" s="260">
        <v>2</v>
      </c>
      <c r="K10" s="60"/>
      <c r="L10" s="83">
        <v>346</v>
      </c>
      <c r="M10" s="59">
        <v>131</v>
      </c>
      <c r="N10" s="286">
        <f t="shared" si="0"/>
        <v>477</v>
      </c>
      <c r="O10" s="18">
        <v>16</v>
      </c>
      <c r="P10" s="22"/>
      <c r="Q10" s="96">
        <f t="shared" si="1"/>
        <v>690</v>
      </c>
      <c r="R10" s="59">
        <f t="shared" si="1"/>
        <v>276</v>
      </c>
      <c r="S10" s="292">
        <f t="shared" si="2"/>
        <v>966</v>
      </c>
      <c r="T10" s="18">
        <f t="shared" si="3"/>
        <v>24</v>
      </c>
      <c r="U10" s="290">
        <f t="shared" si="4"/>
        <v>4</v>
      </c>
      <c r="V10" s="68"/>
      <c r="W10" s="49">
        <f t="shared" si="5"/>
        <v>49044992</v>
      </c>
      <c r="X10" s="49">
        <f t="shared" si="6"/>
        <v>2</v>
      </c>
      <c r="Y10" s="49">
        <f t="shared" si="7"/>
        <v>96875976</v>
      </c>
      <c r="Z10" s="49">
        <f t="shared" si="8"/>
        <v>4</v>
      </c>
    </row>
    <row r="11" spans="1:27" ht="17.25" customHeight="1">
      <c r="A11" s="23">
        <v>72</v>
      </c>
      <c r="B11" s="88" t="s">
        <v>242</v>
      </c>
      <c r="C11" s="283" t="s">
        <v>228</v>
      </c>
      <c r="D11" s="283"/>
      <c r="E11" s="239"/>
      <c r="F11" s="303">
        <v>339</v>
      </c>
      <c r="G11" s="304">
        <v>137</v>
      </c>
      <c r="H11" s="291">
        <v>476</v>
      </c>
      <c r="I11" s="301">
        <v>12</v>
      </c>
      <c r="J11" s="260">
        <v>4</v>
      </c>
      <c r="K11" s="60"/>
      <c r="L11" s="83">
        <v>359</v>
      </c>
      <c r="M11" s="59">
        <v>122</v>
      </c>
      <c r="N11" s="286">
        <f t="shared" si="0"/>
        <v>481</v>
      </c>
      <c r="O11" s="18">
        <v>17</v>
      </c>
      <c r="P11" s="22"/>
      <c r="Q11" s="96">
        <f t="shared" si="1"/>
        <v>698</v>
      </c>
      <c r="R11" s="59">
        <f t="shared" si="1"/>
        <v>259</v>
      </c>
      <c r="S11" s="292">
        <f t="shared" si="2"/>
        <v>957</v>
      </c>
      <c r="T11" s="18">
        <f t="shared" si="3"/>
        <v>29</v>
      </c>
      <c r="U11" s="290">
        <f t="shared" si="4"/>
        <v>5</v>
      </c>
      <c r="V11" s="51"/>
      <c r="W11" s="49">
        <f t="shared" si="5"/>
        <v>47736988</v>
      </c>
      <c r="X11" s="49">
        <f t="shared" si="6"/>
        <v>4</v>
      </c>
      <c r="Y11" s="49">
        <f t="shared" si="7"/>
        <v>95958971</v>
      </c>
      <c r="Z11" s="49">
        <f t="shared" si="8"/>
        <v>5</v>
      </c>
      <c r="AA11" s="50"/>
    </row>
    <row r="12" spans="1:26" ht="17.25" customHeight="1">
      <c r="A12" s="21">
        <v>78</v>
      </c>
      <c r="B12" s="88" t="s">
        <v>347</v>
      </c>
      <c r="C12" s="283" t="s">
        <v>348</v>
      </c>
      <c r="D12" s="283"/>
      <c r="E12" s="239">
        <v>0.4513888888888889</v>
      </c>
      <c r="F12" s="303">
        <v>348</v>
      </c>
      <c r="G12" s="304">
        <v>129</v>
      </c>
      <c r="H12" s="291">
        <v>477</v>
      </c>
      <c r="I12" s="301">
        <v>12</v>
      </c>
      <c r="J12" s="260">
        <v>3</v>
      </c>
      <c r="K12" s="60"/>
      <c r="L12" s="83">
        <v>344</v>
      </c>
      <c r="M12" s="59">
        <v>131</v>
      </c>
      <c r="N12" s="286">
        <f t="shared" si="0"/>
        <v>475</v>
      </c>
      <c r="O12" s="18">
        <v>14</v>
      </c>
      <c r="P12" s="22"/>
      <c r="Q12" s="96">
        <f t="shared" si="1"/>
        <v>692</v>
      </c>
      <c r="R12" s="59">
        <f t="shared" si="1"/>
        <v>260</v>
      </c>
      <c r="S12" s="292">
        <f t="shared" si="2"/>
        <v>952</v>
      </c>
      <c r="T12" s="18">
        <f t="shared" si="3"/>
        <v>26</v>
      </c>
      <c r="U12" s="290">
        <f t="shared" si="4"/>
        <v>6</v>
      </c>
      <c r="V12" s="68"/>
      <c r="W12" s="49">
        <f t="shared" si="5"/>
        <v>47828988</v>
      </c>
      <c r="X12" s="49">
        <f t="shared" si="6"/>
        <v>3</v>
      </c>
      <c r="Y12" s="49">
        <f t="shared" si="7"/>
        <v>95459974</v>
      </c>
      <c r="Z12" s="49">
        <f t="shared" si="8"/>
        <v>6</v>
      </c>
    </row>
    <row r="13" spans="1:27" ht="17.25" customHeight="1">
      <c r="A13" s="23">
        <v>71</v>
      </c>
      <c r="B13" s="88" t="s">
        <v>240</v>
      </c>
      <c r="C13" s="320" t="s">
        <v>241</v>
      </c>
      <c r="D13" s="320"/>
      <c r="E13" s="240">
        <v>0.375</v>
      </c>
      <c r="F13" s="303">
        <v>338</v>
      </c>
      <c r="G13" s="304">
        <v>111</v>
      </c>
      <c r="H13" s="291">
        <v>449</v>
      </c>
      <c r="I13" s="301">
        <v>20</v>
      </c>
      <c r="J13" s="260">
        <v>8</v>
      </c>
      <c r="K13" s="60"/>
      <c r="L13" s="83">
        <v>333</v>
      </c>
      <c r="M13" s="59">
        <v>137</v>
      </c>
      <c r="N13" s="286">
        <f t="shared" si="0"/>
        <v>470</v>
      </c>
      <c r="O13" s="18">
        <v>11</v>
      </c>
      <c r="P13" s="22"/>
      <c r="Q13" s="129">
        <f t="shared" si="1"/>
        <v>671</v>
      </c>
      <c r="R13" s="59">
        <f t="shared" si="1"/>
        <v>248</v>
      </c>
      <c r="S13" s="293">
        <f t="shared" si="2"/>
        <v>919</v>
      </c>
      <c r="T13" s="18">
        <f t="shared" si="3"/>
        <v>31</v>
      </c>
      <c r="U13" s="290">
        <f t="shared" si="4"/>
        <v>7</v>
      </c>
      <c r="V13" s="50"/>
      <c r="W13" s="49">
        <f t="shared" si="5"/>
        <v>45010980</v>
      </c>
      <c r="X13" s="49">
        <f t="shared" si="6"/>
        <v>8</v>
      </c>
      <c r="Y13" s="49">
        <f t="shared" si="7"/>
        <v>92147969</v>
      </c>
      <c r="Z13" s="49">
        <f t="shared" si="8"/>
        <v>7</v>
      </c>
      <c r="AA13" s="50"/>
    </row>
    <row r="14" spans="1:26" ht="17.25" customHeight="1">
      <c r="A14" s="21">
        <v>73</v>
      </c>
      <c r="B14" s="88" t="s">
        <v>189</v>
      </c>
      <c r="C14" s="320" t="s">
        <v>185</v>
      </c>
      <c r="D14" s="320"/>
      <c r="E14" s="239"/>
      <c r="F14" s="303">
        <v>327</v>
      </c>
      <c r="G14" s="304">
        <v>146</v>
      </c>
      <c r="H14" s="291">
        <v>473</v>
      </c>
      <c r="I14" s="301">
        <v>8</v>
      </c>
      <c r="J14" s="260">
        <v>6</v>
      </c>
      <c r="K14" s="60"/>
      <c r="L14" s="174">
        <v>310</v>
      </c>
      <c r="M14" s="598">
        <v>129</v>
      </c>
      <c r="N14" s="599">
        <f t="shared" si="0"/>
        <v>439</v>
      </c>
      <c r="O14" s="28">
        <v>15</v>
      </c>
      <c r="P14" s="373"/>
      <c r="Q14" s="588">
        <f t="shared" si="1"/>
        <v>637</v>
      </c>
      <c r="R14" s="598">
        <f t="shared" si="1"/>
        <v>275</v>
      </c>
      <c r="S14" s="589">
        <f t="shared" si="2"/>
        <v>912</v>
      </c>
      <c r="T14" s="27">
        <f t="shared" si="3"/>
        <v>23</v>
      </c>
      <c r="U14" s="299">
        <f t="shared" si="4"/>
        <v>8</v>
      </c>
      <c r="W14" s="49">
        <f t="shared" si="5"/>
        <v>47445992</v>
      </c>
      <c r="X14" s="49">
        <f t="shared" si="6"/>
        <v>6</v>
      </c>
      <c r="Y14" s="49">
        <f t="shared" si="7"/>
        <v>91474977</v>
      </c>
      <c r="Z14" s="49">
        <f t="shared" si="8"/>
        <v>8</v>
      </c>
    </row>
    <row r="15" spans="1:27" ht="17.25" customHeight="1">
      <c r="A15" s="23">
        <v>75</v>
      </c>
      <c r="B15" s="419" t="s">
        <v>343</v>
      </c>
      <c r="C15" s="320" t="s">
        <v>344</v>
      </c>
      <c r="D15" s="320"/>
      <c r="E15" s="239">
        <v>0.4131944444444444</v>
      </c>
      <c r="F15" s="303">
        <v>323</v>
      </c>
      <c r="G15" s="304">
        <v>119</v>
      </c>
      <c r="H15" s="291">
        <v>442</v>
      </c>
      <c r="I15" s="301">
        <v>12</v>
      </c>
      <c r="J15" s="260">
        <v>9</v>
      </c>
      <c r="K15" s="294"/>
      <c r="L15" s="594"/>
      <c r="M15" s="58"/>
      <c r="N15" s="595"/>
      <c r="O15" s="300"/>
      <c r="P15" s="300"/>
      <c r="Q15" s="596"/>
      <c r="R15" s="58"/>
      <c r="S15" s="597"/>
      <c r="U15" s="49"/>
      <c r="W15" s="49">
        <f t="shared" si="5"/>
        <v>44318988</v>
      </c>
      <c r="X15" s="49">
        <f t="shared" si="6"/>
        <v>9</v>
      </c>
      <c r="Y15" s="49">
        <f t="shared" si="7"/>
      </c>
      <c r="Z15" s="49">
        <f aca="true" t="shared" si="9" ref="Z15:Z22">IF(AND(SUM(R15)&gt;0,ISNUMBER(T15)),RANK(Y15,$Y$7:$Y$28,0),"")</f>
      </c>
      <c r="AA15" s="50"/>
    </row>
    <row r="16" spans="1:26" ht="17.25" customHeight="1">
      <c r="A16" s="21">
        <v>77</v>
      </c>
      <c r="B16" s="435" t="s">
        <v>346</v>
      </c>
      <c r="C16" s="331" t="s">
        <v>325</v>
      </c>
      <c r="D16" s="331"/>
      <c r="E16" s="239"/>
      <c r="F16" s="420">
        <v>304</v>
      </c>
      <c r="G16" s="421">
        <v>106</v>
      </c>
      <c r="H16" s="291">
        <v>410</v>
      </c>
      <c r="I16" s="302">
        <v>17</v>
      </c>
      <c r="J16" s="260">
        <v>10</v>
      </c>
      <c r="K16" s="294"/>
      <c r="L16" s="445" t="s">
        <v>384</v>
      </c>
      <c r="W16" s="49">
        <f t="shared" si="5"/>
        <v>41105983</v>
      </c>
      <c r="X16" s="49">
        <f t="shared" si="6"/>
        <v>10</v>
      </c>
      <c r="Y16" s="49">
        <f t="shared" si="7"/>
      </c>
      <c r="Z16" s="49">
        <f t="shared" si="9"/>
      </c>
    </row>
    <row r="17" spans="1:27" ht="17.25" customHeight="1">
      <c r="A17" s="26">
        <v>79</v>
      </c>
      <c r="B17" s="439" t="s">
        <v>292</v>
      </c>
      <c r="C17" s="393" t="s">
        <v>264</v>
      </c>
      <c r="D17" s="393"/>
      <c r="E17" s="333"/>
      <c r="F17" s="394">
        <v>298</v>
      </c>
      <c r="G17" s="395">
        <v>9</v>
      </c>
      <c r="H17" s="410">
        <v>307</v>
      </c>
      <c r="I17" s="411">
        <v>23</v>
      </c>
      <c r="J17" s="412">
        <v>11</v>
      </c>
      <c r="K17" s="294"/>
      <c r="L17" s="300"/>
      <c r="W17" s="49">
        <f t="shared" si="5"/>
        <v>30708977</v>
      </c>
      <c r="X17" s="49">
        <f t="shared" si="6"/>
        <v>11</v>
      </c>
      <c r="Y17" s="49">
        <f t="shared" si="7"/>
      </c>
      <c r="Z17" s="49">
        <f t="shared" si="9"/>
      </c>
      <c r="AA17" s="50"/>
    </row>
    <row r="18" spans="1:26" ht="17.25" customHeight="1" hidden="1">
      <c r="A18" s="23">
        <v>152</v>
      </c>
      <c r="B18" s="88"/>
      <c r="C18" s="330"/>
      <c r="D18" s="330"/>
      <c r="E18" s="240"/>
      <c r="F18" s="303"/>
      <c r="G18" s="304"/>
      <c r="H18" s="334">
        <f aca="true" t="shared" si="10" ref="H18:H30">IF(SUM(F18,G18)&gt;0,SUM(F18,G18),"")</f>
      </c>
      <c r="I18" s="301"/>
      <c r="J18" s="335">
        <f aca="true" t="shared" si="11" ref="J18:J30">IF(X18&gt;0,X18,"")</f>
      </c>
      <c r="K18" s="294"/>
      <c r="L18" s="300"/>
      <c r="W18" s="49">
        <f t="shared" si="5"/>
      </c>
      <c r="X18" s="49">
        <f t="shared" si="6"/>
      </c>
      <c r="Y18" s="49">
        <f t="shared" si="7"/>
      </c>
      <c r="Z18" s="49">
        <f t="shared" si="9"/>
      </c>
    </row>
    <row r="19" spans="1:27" ht="17.25" customHeight="1" hidden="1">
      <c r="A19" s="21">
        <v>153</v>
      </c>
      <c r="B19" s="371"/>
      <c r="C19" s="320"/>
      <c r="D19" s="90"/>
      <c r="E19" s="239">
        <v>0.4895833333333333</v>
      </c>
      <c r="F19" s="303"/>
      <c r="G19" s="304"/>
      <c r="H19" s="284">
        <f t="shared" si="10"/>
      </c>
      <c r="I19" s="302"/>
      <c r="J19" s="285">
        <f t="shared" si="11"/>
      </c>
      <c r="K19" s="294"/>
      <c r="L19" s="300"/>
      <c r="V19" s="32"/>
      <c r="W19" s="49">
        <f t="shared" si="5"/>
      </c>
      <c r="X19" s="49">
        <f t="shared" si="6"/>
      </c>
      <c r="Y19" s="49">
        <f t="shared" si="7"/>
      </c>
      <c r="Z19" s="49">
        <f t="shared" si="9"/>
      </c>
      <c r="AA19" s="50"/>
    </row>
    <row r="20" spans="1:26" ht="17.25" customHeight="1" hidden="1">
      <c r="A20" s="21">
        <v>154</v>
      </c>
      <c r="B20" s="164"/>
      <c r="C20" s="320"/>
      <c r="D20" s="320"/>
      <c r="E20" s="239"/>
      <c r="F20" s="303"/>
      <c r="G20" s="304"/>
      <c r="H20" s="284">
        <f t="shared" si="10"/>
      </c>
      <c r="I20" s="261"/>
      <c r="J20" s="285">
        <f t="shared" si="11"/>
      </c>
      <c r="K20" s="294"/>
      <c r="L20" s="300"/>
      <c r="W20" s="49">
        <f t="shared" si="5"/>
      </c>
      <c r="X20" s="49">
        <f t="shared" si="6"/>
      </c>
      <c r="Y20" s="49">
        <f t="shared" si="7"/>
      </c>
      <c r="Z20" s="49">
        <f t="shared" si="9"/>
      </c>
    </row>
    <row r="21" spans="1:27" ht="17.25" customHeight="1" hidden="1">
      <c r="A21" s="21">
        <v>155</v>
      </c>
      <c r="B21" s="164"/>
      <c r="C21" s="320"/>
      <c r="D21" s="320"/>
      <c r="E21" s="239"/>
      <c r="F21" s="303"/>
      <c r="G21" s="304"/>
      <c r="H21" s="286">
        <f t="shared" si="10"/>
      </c>
      <c r="I21" s="302"/>
      <c r="J21" s="285">
        <f t="shared" si="11"/>
      </c>
      <c r="K21" s="294"/>
      <c r="L21" s="300"/>
      <c r="W21" s="49">
        <f t="shared" si="5"/>
      </c>
      <c r="X21" s="49">
        <f t="shared" si="6"/>
      </c>
      <c r="Y21" s="49">
        <f t="shared" si="7"/>
      </c>
      <c r="Z21" s="49">
        <f t="shared" si="9"/>
      </c>
      <c r="AA21" s="50"/>
    </row>
    <row r="22" spans="1:26" ht="17.25" customHeight="1" hidden="1">
      <c r="A22" s="21">
        <v>156</v>
      </c>
      <c r="B22" s="164"/>
      <c r="C22" s="320"/>
      <c r="D22" s="331"/>
      <c r="E22" s="241"/>
      <c r="F22" s="111"/>
      <c r="G22" s="112"/>
      <c r="H22" s="286">
        <f t="shared" si="10"/>
      </c>
      <c r="I22" s="261"/>
      <c r="J22" s="285">
        <f t="shared" si="11"/>
      </c>
      <c r="K22" s="294"/>
      <c r="L22" s="300"/>
      <c r="W22" s="49">
        <f t="shared" si="5"/>
      </c>
      <c r="X22" s="49">
        <f t="shared" si="6"/>
      </c>
      <c r="Y22" s="49">
        <f t="shared" si="7"/>
      </c>
      <c r="Z22" s="49">
        <f t="shared" si="9"/>
      </c>
    </row>
    <row r="23" spans="1:27" ht="17.25" customHeight="1" hidden="1">
      <c r="A23" s="21">
        <v>157</v>
      </c>
      <c r="B23" s="164"/>
      <c r="C23" s="320"/>
      <c r="D23" s="320"/>
      <c r="E23" s="239">
        <v>0.5416666666666666</v>
      </c>
      <c r="F23" s="305"/>
      <c r="G23" s="112"/>
      <c r="H23" s="286">
        <f t="shared" si="10"/>
      </c>
      <c r="I23" s="302"/>
      <c r="J23" s="285">
        <f t="shared" si="11"/>
      </c>
      <c r="K23" s="294"/>
      <c r="L23" s="306"/>
      <c r="M23" s="250"/>
      <c r="N23" s="307"/>
      <c r="O23" s="307"/>
      <c r="P23" s="307"/>
      <c r="Q23" s="307"/>
      <c r="R23" s="348"/>
      <c r="S23" s="350"/>
      <c r="T23" s="266"/>
      <c r="U23" s="349"/>
      <c r="W23" s="50">
        <f aca="true" t="shared" si="12" ref="W23:W30">IF(SUM(H23)&gt;0,100000*H23+1000*G23-I23,"")</f>
      </c>
      <c r="X23" s="50">
        <f>IF(SUM(H23)&gt;0,RANK(W23,$W$7:$W$30,0),"")</f>
      </c>
      <c r="Y23" s="50">
        <f>IF(AND(SUM(R21)&gt;0,ISNUMBER(T21)),100000*S21+1000*R21-T21,"")</f>
      </c>
      <c r="Z23" s="50">
        <f>IF(AND(SUM(R21)&gt;0,ISNUMBER(T21)),RANK(Y23,$Y$7:$Y$14,0),"")</f>
      </c>
      <c r="AA23" s="50"/>
    </row>
    <row r="24" spans="1:26" ht="17.25" customHeight="1" hidden="1">
      <c r="A24" s="21">
        <v>158</v>
      </c>
      <c r="B24" s="164"/>
      <c r="C24" s="320"/>
      <c r="D24" s="320"/>
      <c r="E24" s="239"/>
      <c r="F24" s="305"/>
      <c r="G24" s="112"/>
      <c r="H24" s="286">
        <f t="shared" si="10"/>
      </c>
      <c r="I24" s="302"/>
      <c r="J24" s="285">
        <f t="shared" si="11"/>
      </c>
      <c r="K24" s="294"/>
      <c r="L24" s="306"/>
      <c r="M24" s="141"/>
      <c r="N24" s="141"/>
      <c r="O24" s="141"/>
      <c r="R24" s="349"/>
      <c r="S24" s="349"/>
      <c r="T24" s="349"/>
      <c r="U24" s="349"/>
      <c r="W24" s="50">
        <f t="shared" si="12"/>
      </c>
      <c r="X24" s="50">
        <f>IF(SUM(H24)&gt;0,RANK(W24,$W$7:$W$30,0),"")</f>
      </c>
      <c r="Y24" s="50">
        <f>IF(AND(SUM(R22)&gt;0,ISNUMBER(T22)),100000*S22+1000*R22-T22,"")</f>
      </c>
      <c r="Z24" s="50">
        <f>IF(AND(SUM(R22)&gt;0,ISNUMBER(T22)),RANK(Y24,$Y$7:$Y$14,0),"")</f>
      </c>
    </row>
    <row r="25" spans="1:27" ht="17.25" customHeight="1" hidden="1">
      <c r="A25" s="21">
        <v>159</v>
      </c>
      <c r="B25" s="164"/>
      <c r="C25" s="320"/>
      <c r="D25" s="320"/>
      <c r="E25" s="239"/>
      <c r="F25" s="111"/>
      <c r="G25" s="112"/>
      <c r="H25" s="286">
        <f t="shared" si="10"/>
      </c>
      <c r="I25" s="261"/>
      <c r="J25" s="285">
        <f t="shared" si="11"/>
      </c>
      <c r="K25" s="294"/>
      <c r="L25" s="300"/>
      <c r="M25" s="308"/>
      <c r="R25" s="265"/>
      <c r="S25" s="350"/>
      <c r="T25" s="349"/>
      <c r="U25" s="349"/>
      <c r="V25" s="147"/>
      <c r="W25" s="307"/>
      <c r="X25" s="307"/>
      <c r="Y25" s="307"/>
      <c r="Z25" s="307"/>
      <c r="AA25" s="50"/>
    </row>
    <row r="26" spans="1:26" ht="17.25" customHeight="1" hidden="1">
      <c r="A26" s="26">
        <v>160</v>
      </c>
      <c r="B26" s="392"/>
      <c r="C26" s="393"/>
      <c r="D26" s="380"/>
      <c r="E26" s="333"/>
      <c r="F26" s="394"/>
      <c r="G26" s="395"/>
      <c r="H26" s="298">
        <f t="shared" si="10"/>
      </c>
      <c r="I26" s="262"/>
      <c r="J26" s="372">
        <f t="shared" si="11"/>
      </c>
      <c r="K26" s="294"/>
      <c r="L26" s="300"/>
      <c r="M26" s="308"/>
      <c r="V26" s="147"/>
      <c r="W26" s="307"/>
      <c r="X26" s="307"/>
      <c r="Y26" s="307"/>
      <c r="Z26" s="307"/>
    </row>
    <row r="27" spans="1:27" ht="17.25" customHeight="1" hidden="1">
      <c r="A27" s="23">
        <v>161</v>
      </c>
      <c r="B27" s="387"/>
      <c r="C27" s="388"/>
      <c r="D27" s="276" t="s">
        <v>144</v>
      </c>
      <c r="E27" s="240">
        <v>0.579861111111111</v>
      </c>
      <c r="F27" s="389"/>
      <c r="G27" s="390"/>
      <c r="H27" s="296">
        <f t="shared" si="10"/>
      </c>
      <c r="I27" s="391"/>
      <c r="J27" s="335">
        <f t="shared" si="11"/>
      </c>
      <c r="K27" s="294"/>
      <c r="L27" s="300"/>
      <c r="M27" s="308"/>
      <c r="V27" s="147"/>
      <c r="W27" s="307"/>
      <c r="X27" s="307"/>
      <c r="Y27" s="307"/>
      <c r="Z27" s="307"/>
      <c r="AA27" s="50"/>
    </row>
    <row r="28" spans="1:26" ht="17.25" customHeight="1" hidden="1">
      <c r="A28" s="21">
        <v>162</v>
      </c>
      <c r="B28" s="344"/>
      <c r="C28" s="324"/>
      <c r="D28" s="277" t="s">
        <v>145</v>
      </c>
      <c r="E28" s="239"/>
      <c r="F28" s="305"/>
      <c r="G28" s="112"/>
      <c r="H28" s="45">
        <f t="shared" si="10"/>
      </c>
      <c r="I28" s="302"/>
      <c r="J28" s="285">
        <f t="shared" si="11"/>
      </c>
      <c r="K28" s="294"/>
      <c r="L28" s="300"/>
      <c r="M28" s="308"/>
      <c r="W28" s="50">
        <f t="shared" si="12"/>
      </c>
      <c r="X28" s="50">
        <f>IF(SUM(H28)&gt;0,RANK(W28,$W$7:$W$30,0),"")</f>
      </c>
      <c r="Y28" s="50">
        <f>IF(AND(SUM(R26)&gt;0,ISNUMBER(T26)),100000*S26+1000*R26-T26,"")</f>
      </c>
      <c r="Z28" s="50">
        <f>IF(AND(SUM(R26)&gt;0,ISNUMBER(T26)),RANK(Y28,$Y$7:$Y$14,0),"")</f>
      </c>
    </row>
    <row r="29" spans="1:27" ht="17.25" customHeight="1" hidden="1">
      <c r="A29" s="21">
        <v>163</v>
      </c>
      <c r="B29" s="344"/>
      <c r="C29" s="324"/>
      <c r="D29" s="277" t="s">
        <v>145</v>
      </c>
      <c r="E29" s="239"/>
      <c r="F29" s="83"/>
      <c r="G29" s="45"/>
      <c r="H29" s="286">
        <f t="shared" si="10"/>
      </c>
      <c r="I29" s="261"/>
      <c r="J29" s="285">
        <f t="shared" si="11"/>
      </c>
      <c r="K29" s="294"/>
      <c r="S29" s="49"/>
      <c r="T29" s="49"/>
      <c r="U29" s="49"/>
      <c r="W29" s="50">
        <f t="shared" si="12"/>
      </c>
      <c r="X29" s="50">
        <f>IF(SUM(H29)&gt;0,RANK(W29,$W$7:$W$30,0),"")</f>
      </c>
      <c r="Y29" s="50">
        <f>IF(AND(SUM(R27)&gt;0,ISNUMBER(T27)),100000*S27+1000*R27-T27,"")</f>
      </c>
      <c r="Z29" s="50">
        <f>IF(AND(SUM(R27)&gt;0,ISNUMBER(T27)),RANK(Y29,$Y$7:$Y$14,0),"")</f>
      </c>
      <c r="AA29" s="50"/>
    </row>
    <row r="30" spans="1:26" ht="17.25" customHeight="1" hidden="1">
      <c r="A30" s="26">
        <v>164</v>
      </c>
      <c r="B30" s="346"/>
      <c r="C30" s="370"/>
      <c r="D30" s="352" t="s">
        <v>145</v>
      </c>
      <c r="E30" s="333"/>
      <c r="F30" s="365"/>
      <c r="G30" s="175"/>
      <c r="H30" s="298">
        <f t="shared" si="10"/>
      </c>
      <c r="I30" s="262"/>
      <c r="J30" s="372">
        <f t="shared" si="11"/>
      </c>
      <c r="K30" s="294"/>
      <c r="S30" s="49"/>
      <c r="T30" s="49"/>
      <c r="U30" s="49"/>
      <c r="W30" s="50">
        <f t="shared" si="12"/>
      </c>
      <c r="X30" s="50">
        <f>IF(SUM(H30)&gt;0,RANK(W30,$W$7:$W$30,0),"")</f>
      </c>
      <c r="Y30" s="50">
        <f>IF(AND(SUM(R28)&gt;0,ISNUMBER(T28)),100000*S28+1000*R28-T28,"")</f>
      </c>
      <c r="Z30" s="50">
        <f>IF(AND(SUM(R28)&gt;0,ISNUMBER(T28)),RANK(Y30,$Y$7:$Y$14,0),"")</f>
      </c>
    </row>
    <row r="31" spans="2:21" ht="17.25" customHeight="1" hidden="1">
      <c r="B31" s="339"/>
      <c r="S31" s="49"/>
      <c r="T31" s="49"/>
      <c r="U31" s="49"/>
    </row>
    <row r="32" spans="20:21" ht="17.25" customHeight="1">
      <c r="T32" s="49"/>
      <c r="U32" s="49"/>
    </row>
    <row r="33" ht="17.25" customHeight="1">
      <c r="A33" s="108" t="s">
        <v>386</v>
      </c>
    </row>
    <row r="34" spans="1:27" s="50" customFormat="1" ht="17.25" customHeight="1">
      <c r="A34" s="54"/>
      <c r="B34" s="49"/>
      <c r="C34" s="49"/>
      <c r="D34" s="49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49"/>
      <c r="W34" s="49"/>
      <c r="X34" s="49"/>
      <c r="Y34" s="49"/>
      <c r="Z34" s="49"/>
      <c r="AA34" s="49"/>
    </row>
    <row r="35" ht="17.25" customHeight="1"/>
    <row r="46" ht="12.75">
      <c r="C46" s="350"/>
    </row>
  </sheetData>
  <sheetProtection/>
  <conditionalFormatting sqref="J7:J30">
    <cfRule type="cellIs" priority="72" dxfId="1" operator="between" stopIfTrue="1">
      <formula>1</formula>
      <formula>8</formula>
    </cfRule>
    <cfRule type="cellIs" priority="73" dxfId="2" operator="greaterThanOrEqual" stopIfTrue="1">
      <formula>9</formula>
    </cfRule>
  </conditionalFormatting>
  <conditionalFormatting sqref="U7:U14">
    <cfRule type="cellIs" priority="74" dxfId="53" operator="between" stopIfTrue="1">
      <formula>1</formula>
      <formula>3</formula>
    </cfRule>
    <cfRule type="cellIs" priority="75" dxfId="2" operator="between" stopIfTrue="1">
      <formula>4</formula>
      <formula>8</formula>
    </cfRule>
  </conditionalFormatting>
  <conditionalFormatting sqref="O9">
    <cfRule type="cellIs" priority="76" dxfId="0" operator="equal" stopIfTrue="1">
      <formula>0</formula>
    </cfRule>
    <cfRule type="cellIs" priority="77" dxfId="1" operator="equal" stopIfTrue="1">
      <formula>1</formula>
    </cfRule>
    <cfRule type="cellIs" priority="78" dxfId="37" operator="greaterThan" stopIfTrue="1">
      <formula>1</formula>
    </cfRule>
  </conditionalFormatting>
  <conditionalFormatting sqref="T7:T14">
    <cfRule type="cellIs" priority="79" dxfId="0" operator="equal" stopIfTrue="1">
      <formula>0</formula>
    </cfRule>
  </conditionalFormatting>
  <conditionalFormatting sqref="O7:O14">
    <cfRule type="cellIs" priority="71" dxfId="0" operator="equal" stopIfTrue="1">
      <formula>0</formula>
    </cfRule>
  </conditionalFormatting>
  <conditionalFormatting sqref="H7:H30">
    <cfRule type="cellIs" priority="68" dxfId="2" operator="lessThan" stopIfTrue="1">
      <formula>500</formula>
    </cfRule>
    <cfRule type="cellIs" priority="69" dxfId="1" operator="between" stopIfTrue="1">
      <formula>501</formula>
      <formula>549</formula>
    </cfRule>
    <cfRule type="cellIs" priority="70" dxfId="0" operator="greaterThanOrEqual" stopIfTrue="1">
      <formula>550</formula>
    </cfRule>
  </conditionalFormatting>
  <conditionalFormatting sqref="G7:G30">
    <cfRule type="cellIs" priority="37" dxfId="2" operator="lessThan" stopIfTrue="1">
      <formula>140</formula>
    </cfRule>
    <cfRule type="cellIs" priority="38" dxfId="1" operator="between" stopIfTrue="1">
      <formula>140</formula>
      <formula>199</formula>
    </cfRule>
    <cfRule type="cellIs" priority="39" dxfId="0" operator="greaterThanOrEqual" stopIfTrue="1">
      <formula>200</formula>
    </cfRule>
  </conditionalFormatting>
  <conditionalFormatting sqref="F7:F30">
    <cfRule type="cellIs" priority="34" dxfId="2" operator="lessThan" stopIfTrue="1">
      <formula>360</formula>
    </cfRule>
    <cfRule type="cellIs" priority="35" dxfId="10" operator="between" stopIfTrue="1">
      <formula>360</formula>
      <formula>399</formula>
    </cfRule>
    <cfRule type="cellIs" priority="36" dxfId="9" operator="greaterThanOrEqual" stopIfTrue="1">
      <formula>400</formula>
    </cfRule>
  </conditionalFormatting>
  <conditionalFormatting sqref="I7:I30">
    <cfRule type="cellIs" priority="32" dxfId="0" operator="equal" stopIfTrue="1">
      <formula>0</formula>
    </cfRule>
  </conditionalFormatting>
  <conditionalFormatting sqref="M7:M15">
    <cfRule type="cellIs" priority="16" dxfId="2" operator="lessThan" stopIfTrue="1">
      <formula>280</formula>
    </cfRule>
    <cfRule type="cellIs" priority="17" dxfId="0" operator="greaterThanOrEqual" stopIfTrue="1">
      <formula>400</formula>
    </cfRule>
    <cfRule type="cellIs" priority="18" dxfId="1" operator="between" stopIfTrue="1">
      <formula>280</formula>
      <formula>399</formula>
    </cfRule>
  </conditionalFormatting>
  <conditionalFormatting sqref="L7:L15">
    <cfRule type="cellIs" priority="13" dxfId="2" operator="lessThan" stopIfTrue="1">
      <formula>360</formula>
    </cfRule>
    <cfRule type="cellIs" priority="14" dxfId="10" operator="between" stopIfTrue="1">
      <formula>360</formula>
      <formula>399</formula>
    </cfRule>
    <cfRule type="cellIs" priority="15" dxfId="9" operator="greaterThanOrEqual" stopIfTrue="1">
      <formula>400</formula>
    </cfRule>
  </conditionalFormatting>
  <conditionalFormatting sqref="N7:N15">
    <cfRule type="cellIs" priority="10" dxfId="2" operator="lessThan" stopIfTrue="1">
      <formula>500</formula>
    </cfRule>
    <cfRule type="cellIs" priority="11" dxfId="1" operator="between" stopIfTrue="1">
      <formula>501</formula>
      <formula>549</formula>
    </cfRule>
    <cfRule type="cellIs" priority="12" dxfId="0" operator="greaterThanOrEqual" stopIfTrue="1">
      <formula>550</formula>
    </cfRule>
  </conditionalFormatting>
  <conditionalFormatting sqref="Q7:Q15">
    <cfRule type="cellIs" priority="8" dxfId="0" operator="greaterThanOrEqual" stopIfTrue="1">
      <formula>800</formula>
    </cfRule>
    <cfRule type="cellIs" priority="9" dxfId="1" operator="between" stopIfTrue="1">
      <formula>720</formula>
      <formula>799</formula>
    </cfRule>
  </conditionalFormatting>
  <conditionalFormatting sqref="Q7:Q15">
    <cfRule type="cellIs" priority="5" dxfId="2" operator="lessThan" stopIfTrue="1">
      <formula>720</formula>
    </cfRule>
  </conditionalFormatting>
  <conditionalFormatting sqref="R7:R15">
    <cfRule type="cellIs" priority="4" dxfId="2" operator="lessThan" stopIfTrue="1">
      <formula>280</formula>
    </cfRule>
    <cfRule type="cellIs" priority="6" dxfId="0" operator="greaterThanOrEqual" stopIfTrue="1">
      <formula>400</formula>
    </cfRule>
    <cfRule type="cellIs" priority="7" dxfId="1" operator="between" stopIfTrue="1">
      <formula>280</formula>
      <formula>399</formula>
    </cfRule>
  </conditionalFormatting>
  <conditionalFormatting sqref="S7:S15">
    <cfRule type="cellIs" priority="1" dxfId="0" operator="greaterThanOrEqual" stopIfTrue="1">
      <formula>1100</formula>
    </cfRule>
    <cfRule type="cellIs" priority="2" dxfId="1" operator="between" stopIfTrue="1">
      <formula>1000</formula>
      <formula>1099</formula>
    </cfRule>
    <cfRule type="cellIs" priority="3" dxfId="2" operator="lessThan" stopIfTrue="1">
      <formula>1000</formula>
    </cfRule>
  </conditionalFormatting>
  <printOptions horizontalCentered="1"/>
  <pageMargins left="0.1968503937007874" right="0" top="0.07874015748031496" bottom="0.07874015748031496" header="0.5118110236220472" footer="0.5118110236220472"/>
  <pageSetup horizontalDpi="300" verticalDpi="300" orientation="landscape" paperSize="9" r:id="rId1"/>
  <headerFooter alignWithMargins="0">
    <oddFooter>&amp;L&amp;8&amp;F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workbookViewId="0" topLeftCell="A1">
      <selection activeCell="M37" sqref="M37"/>
    </sheetView>
  </sheetViews>
  <sheetFormatPr defaultColWidth="11.421875" defaultRowHeight="12.75"/>
  <cols>
    <col min="1" max="1" width="3.421875" style="54" customWidth="1"/>
    <col min="2" max="2" width="23.57421875" style="49" customWidth="1"/>
    <col min="3" max="3" width="22.00390625" style="49" customWidth="1"/>
    <col min="4" max="4" width="8.00390625" style="49" customWidth="1"/>
    <col min="5" max="5" width="7.140625" style="54" customWidth="1"/>
    <col min="6" max="8" width="5.8515625" style="54" customWidth="1"/>
    <col min="9" max="10" width="3.8515625" style="54" customWidth="1"/>
    <col min="11" max="11" width="0.9921875" style="54" customWidth="1"/>
    <col min="12" max="14" width="6.28125" style="54" customWidth="1"/>
    <col min="15" max="15" width="4.00390625" style="54" customWidth="1"/>
    <col min="16" max="16" width="0.9921875" style="54" customWidth="1"/>
    <col min="17" max="18" width="6.57421875" style="54" customWidth="1"/>
    <col min="19" max="19" width="8.421875" style="54" customWidth="1"/>
    <col min="20" max="20" width="4.57421875" style="54" customWidth="1"/>
    <col min="21" max="21" width="4.7109375" style="54" customWidth="1"/>
    <col min="22" max="22" width="0.85546875" style="49" customWidth="1"/>
    <col min="23" max="23" width="11.421875" style="49" hidden="1" customWidth="1"/>
    <col min="24" max="24" width="5.28125" style="49" hidden="1" customWidth="1"/>
    <col min="25" max="25" width="11.421875" style="49" hidden="1" customWidth="1"/>
    <col min="26" max="26" width="12.00390625" style="49" hidden="1" customWidth="1"/>
    <col min="27" max="16384" width="11.421875" style="49" customWidth="1"/>
  </cols>
  <sheetData>
    <row r="1" spans="1:22" ht="24" customHeight="1">
      <c r="A1" s="1" t="s">
        <v>168</v>
      </c>
      <c r="B1" s="2"/>
      <c r="C1" s="2"/>
      <c r="D1" s="2"/>
      <c r="E1" s="2"/>
      <c r="F1" s="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3"/>
      <c r="U1" s="53"/>
      <c r="V1" s="53"/>
    </row>
    <row r="2" ht="6.75" customHeight="1"/>
    <row r="3" spans="1:15" s="50" customFormat="1" ht="15.75" customHeight="1">
      <c r="A3" s="3" t="s">
        <v>167</v>
      </c>
      <c r="E3" s="4" t="s">
        <v>381</v>
      </c>
      <c r="F3" s="4"/>
      <c r="G3" s="4"/>
      <c r="H3" s="4"/>
      <c r="I3" s="4"/>
      <c r="J3" s="4"/>
      <c r="K3" s="4"/>
      <c r="L3" s="3" t="s">
        <v>0</v>
      </c>
      <c r="M3" s="4"/>
      <c r="N3" s="4"/>
      <c r="O3" s="4"/>
    </row>
    <row r="4" ht="12" customHeight="1"/>
    <row r="5" spans="1:21" s="50" customFormat="1" ht="17.25" customHeight="1">
      <c r="A5" s="5" t="s">
        <v>23</v>
      </c>
      <c r="B5" s="6"/>
      <c r="C5" s="7"/>
      <c r="D5" s="6"/>
      <c r="E5" s="440" t="s">
        <v>37</v>
      </c>
      <c r="F5" s="55"/>
      <c r="G5" s="55"/>
      <c r="H5" s="55"/>
      <c r="I5" s="55"/>
      <c r="J5" s="9"/>
      <c r="K5" s="56"/>
      <c r="L5" s="8" t="s">
        <v>38</v>
      </c>
      <c r="M5" s="55"/>
      <c r="N5" s="55"/>
      <c r="O5" s="57"/>
      <c r="P5" s="58"/>
      <c r="Q5" s="8" t="s">
        <v>2</v>
      </c>
      <c r="R5" s="55"/>
      <c r="S5" s="55"/>
      <c r="T5" s="55"/>
      <c r="U5" s="57"/>
    </row>
    <row r="6" spans="1:23" s="17" customFormat="1" ht="17.25" customHeight="1">
      <c r="A6" s="10" t="s">
        <v>3</v>
      </c>
      <c r="B6" s="11" t="s">
        <v>4</v>
      </c>
      <c r="C6" s="12" t="s">
        <v>5</v>
      </c>
      <c r="D6" s="329"/>
      <c r="E6" s="29" t="s">
        <v>154</v>
      </c>
      <c r="F6" s="16" t="s">
        <v>7</v>
      </c>
      <c r="G6" s="13" t="s">
        <v>8</v>
      </c>
      <c r="H6" s="13" t="s">
        <v>9</v>
      </c>
      <c r="I6" s="13" t="s">
        <v>10</v>
      </c>
      <c r="J6" s="14" t="s">
        <v>11</v>
      </c>
      <c r="K6" s="15"/>
      <c r="L6" s="13" t="s">
        <v>7</v>
      </c>
      <c r="M6" s="13" t="s">
        <v>8</v>
      </c>
      <c r="N6" s="13" t="s">
        <v>9</v>
      </c>
      <c r="O6" s="14" t="s">
        <v>10</v>
      </c>
      <c r="P6" s="15"/>
      <c r="Q6" s="16" t="s">
        <v>7</v>
      </c>
      <c r="R6" s="13" t="s">
        <v>12</v>
      </c>
      <c r="S6" s="13" t="s">
        <v>13</v>
      </c>
      <c r="T6" s="13" t="s">
        <v>10</v>
      </c>
      <c r="U6" s="14" t="s">
        <v>14</v>
      </c>
      <c r="W6" s="50" t="s">
        <v>21</v>
      </c>
    </row>
    <row r="7" spans="1:26" s="50" customFormat="1" ht="17.25" customHeight="1">
      <c r="A7" s="23">
        <v>87</v>
      </c>
      <c r="B7" s="88" t="s">
        <v>353</v>
      </c>
      <c r="C7" s="320" t="s">
        <v>344</v>
      </c>
      <c r="D7" s="330"/>
      <c r="E7" s="236"/>
      <c r="F7" s="301">
        <v>0</v>
      </c>
      <c r="G7" s="301">
        <v>0</v>
      </c>
      <c r="H7" s="334">
        <f aca="true" t="shared" si="0" ref="H7:H14">IF(SUM(F7,G7)&gt;0,SUM(F7,G7),"")</f>
      </c>
      <c r="I7" s="301">
        <v>0</v>
      </c>
      <c r="J7" s="335">
        <f aca="true" t="shared" si="1" ref="J7:J14">IF(X7&gt;0,X7,"")</f>
      </c>
      <c r="K7" s="60"/>
      <c r="L7" s="83">
        <v>342</v>
      </c>
      <c r="M7" s="83">
        <v>137</v>
      </c>
      <c r="N7" s="286">
        <f aca="true" t="shared" si="2" ref="N7:N14">IF(SUM(L7,M7)&gt;0,SUM(L7,M7),"")</f>
        <v>479</v>
      </c>
      <c r="O7" s="18">
        <v>14</v>
      </c>
      <c r="P7" s="22"/>
      <c r="Q7" s="287">
        <f aca="true" t="shared" si="3" ref="Q7:R13">L7</f>
        <v>342</v>
      </c>
      <c r="R7" s="288">
        <f t="shared" si="3"/>
        <v>137</v>
      </c>
      <c r="S7" s="562">
        <f aca="true" t="shared" si="4" ref="S7:S14">Q7+R7</f>
        <v>479</v>
      </c>
      <c r="T7" s="18">
        <f aca="true" t="shared" si="5" ref="T7:T13">O7</f>
        <v>14</v>
      </c>
      <c r="U7" s="290">
        <f aca="true" t="shared" si="6" ref="U7:U14">IF(Z7&gt;0,Z7,"")</f>
        <v>1</v>
      </c>
      <c r="V7" s="68"/>
      <c r="W7" s="49">
        <f aca="true" t="shared" si="7" ref="W7:W22">IF(SUM(H7)&gt;0,100000*H7+1000*G7-I7,"")</f>
      </c>
      <c r="X7" s="49">
        <f aca="true" t="shared" si="8" ref="X7:X22">IF(SUM(H7)&gt;0,RANK(W7,$W$7:$W$38,0),"")</f>
      </c>
      <c r="Y7" s="49">
        <f aca="true" t="shared" si="9" ref="Y7:Y22">IF(AND(SUM(R7)&gt;0,ISNUMBER(T7)),100000*S7+1000*R7-T7,"")</f>
        <v>48036986</v>
      </c>
      <c r="Z7" s="49">
        <f aca="true" t="shared" si="10" ref="Z7:Z14">IF(AND(SUM(R7)&gt;0,ISNUMBER(T7)),RANK(Y7,$Y$7:$Y$38,0),"")</f>
        <v>1</v>
      </c>
    </row>
    <row r="8" spans="1:26" ht="17.25" customHeight="1">
      <c r="A8" s="21">
        <v>83</v>
      </c>
      <c r="B8" s="88" t="s">
        <v>351</v>
      </c>
      <c r="C8" s="283" t="s">
        <v>323</v>
      </c>
      <c r="D8" s="283"/>
      <c r="E8" s="239"/>
      <c r="F8" s="301">
        <v>0</v>
      </c>
      <c r="G8" s="301">
        <v>0</v>
      </c>
      <c r="H8" s="291">
        <f t="shared" si="0"/>
      </c>
      <c r="I8" s="301">
        <v>0</v>
      </c>
      <c r="J8" s="260">
        <f t="shared" si="1"/>
      </c>
      <c r="K8" s="60"/>
      <c r="L8" s="83">
        <v>324</v>
      </c>
      <c r="M8" s="83">
        <v>140</v>
      </c>
      <c r="N8" s="286">
        <f t="shared" si="2"/>
        <v>464</v>
      </c>
      <c r="O8" s="18">
        <v>14</v>
      </c>
      <c r="P8" s="22"/>
      <c r="Q8" s="96">
        <f t="shared" si="3"/>
        <v>324</v>
      </c>
      <c r="R8" s="59">
        <f t="shared" si="3"/>
        <v>140</v>
      </c>
      <c r="S8" s="293">
        <f t="shared" si="4"/>
        <v>464</v>
      </c>
      <c r="T8" s="18">
        <f t="shared" si="5"/>
        <v>14</v>
      </c>
      <c r="U8" s="290">
        <f t="shared" si="6"/>
        <v>2</v>
      </c>
      <c r="V8" s="68"/>
      <c r="W8" s="49">
        <f t="shared" si="7"/>
      </c>
      <c r="X8" s="49">
        <f t="shared" si="8"/>
      </c>
      <c r="Y8" s="49">
        <f t="shared" si="9"/>
        <v>46539986</v>
      </c>
      <c r="Z8" s="49">
        <f t="shared" si="10"/>
        <v>2</v>
      </c>
    </row>
    <row r="9" spans="1:27" ht="17.25" customHeight="1">
      <c r="A9" s="23">
        <v>89</v>
      </c>
      <c r="B9" s="88" t="s">
        <v>293</v>
      </c>
      <c r="C9" s="320" t="s">
        <v>264</v>
      </c>
      <c r="D9" s="320"/>
      <c r="E9" s="239"/>
      <c r="F9" s="301">
        <v>0</v>
      </c>
      <c r="G9" s="301">
        <v>0</v>
      </c>
      <c r="H9" s="291">
        <f t="shared" si="0"/>
      </c>
      <c r="I9" s="301">
        <v>0</v>
      </c>
      <c r="J9" s="260">
        <f t="shared" si="1"/>
      </c>
      <c r="K9" s="60"/>
      <c r="L9" s="83">
        <v>329</v>
      </c>
      <c r="M9" s="83">
        <v>134</v>
      </c>
      <c r="N9" s="286">
        <f t="shared" si="2"/>
        <v>463</v>
      </c>
      <c r="O9" s="18">
        <v>17</v>
      </c>
      <c r="P9" s="22"/>
      <c r="Q9" s="591">
        <f t="shared" si="3"/>
        <v>329</v>
      </c>
      <c r="R9" s="288">
        <f t="shared" si="3"/>
        <v>134</v>
      </c>
      <c r="S9" s="293">
        <f t="shared" si="4"/>
        <v>463</v>
      </c>
      <c r="T9" s="18">
        <f t="shared" si="5"/>
        <v>17</v>
      </c>
      <c r="U9" s="290">
        <f t="shared" si="6"/>
        <v>3</v>
      </c>
      <c r="V9" s="68"/>
      <c r="W9" s="49">
        <f t="shared" si="7"/>
      </c>
      <c r="X9" s="49">
        <f t="shared" si="8"/>
      </c>
      <c r="Y9" s="49">
        <f t="shared" si="9"/>
        <v>46433983</v>
      </c>
      <c r="Z9" s="49">
        <f t="shared" si="10"/>
        <v>3</v>
      </c>
      <c r="AA9" s="50"/>
    </row>
    <row r="10" spans="1:26" ht="17.25" customHeight="1">
      <c r="A10" s="21">
        <v>88</v>
      </c>
      <c r="B10" s="88" t="s">
        <v>252</v>
      </c>
      <c r="C10" s="320" t="s">
        <v>228</v>
      </c>
      <c r="D10" s="320"/>
      <c r="E10" s="239"/>
      <c r="F10" s="301">
        <v>0</v>
      </c>
      <c r="G10" s="301">
        <v>0</v>
      </c>
      <c r="H10" s="291">
        <f t="shared" si="0"/>
      </c>
      <c r="I10" s="301">
        <v>0</v>
      </c>
      <c r="J10" s="260">
        <f t="shared" si="1"/>
      </c>
      <c r="K10" s="60"/>
      <c r="L10" s="83">
        <v>326</v>
      </c>
      <c r="M10" s="83">
        <v>125</v>
      </c>
      <c r="N10" s="286">
        <f t="shared" si="2"/>
        <v>451</v>
      </c>
      <c r="O10" s="18">
        <v>15</v>
      </c>
      <c r="P10" s="22"/>
      <c r="Q10" s="96">
        <f t="shared" si="3"/>
        <v>326</v>
      </c>
      <c r="R10" s="59">
        <f t="shared" si="3"/>
        <v>125</v>
      </c>
      <c r="S10" s="293">
        <f t="shared" si="4"/>
        <v>451</v>
      </c>
      <c r="T10" s="18">
        <f t="shared" si="5"/>
        <v>15</v>
      </c>
      <c r="U10" s="290">
        <f t="shared" si="6"/>
        <v>4</v>
      </c>
      <c r="V10" s="68"/>
      <c r="W10" s="49">
        <f t="shared" si="7"/>
      </c>
      <c r="X10" s="49">
        <f t="shared" si="8"/>
      </c>
      <c r="Y10" s="49">
        <f t="shared" si="9"/>
        <v>45224985</v>
      </c>
      <c r="Z10" s="49">
        <f t="shared" si="10"/>
        <v>4</v>
      </c>
    </row>
    <row r="11" spans="1:27" ht="17.25" customHeight="1">
      <c r="A11" s="23">
        <v>82</v>
      </c>
      <c r="B11" s="88" t="s">
        <v>349</v>
      </c>
      <c r="C11" s="283" t="s">
        <v>350</v>
      </c>
      <c r="D11" s="283"/>
      <c r="E11" s="239"/>
      <c r="F11" s="301">
        <v>0</v>
      </c>
      <c r="G11" s="301">
        <v>0</v>
      </c>
      <c r="H11" s="291">
        <f t="shared" si="0"/>
      </c>
      <c r="I11" s="301">
        <v>0</v>
      </c>
      <c r="J11" s="260">
        <f t="shared" si="1"/>
      </c>
      <c r="K11" s="64"/>
      <c r="L11" s="45">
        <v>319</v>
      </c>
      <c r="M11" s="83">
        <v>126</v>
      </c>
      <c r="N11" s="286">
        <f t="shared" si="2"/>
        <v>445</v>
      </c>
      <c r="O11" s="18">
        <v>19</v>
      </c>
      <c r="P11" s="64"/>
      <c r="Q11" s="591">
        <f t="shared" si="3"/>
        <v>319</v>
      </c>
      <c r="R11" s="288">
        <f t="shared" si="3"/>
        <v>126</v>
      </c>
      <c r="S11" s="293">
        <f t="shared" si="4"/>
        <v>445</v>
      </c>
      <c r="T11" s="18">
        <f t="shared" si="5"/>
        <v>19</v>
      </c>
      <c r="U11" s="290">
        <f t="shared" si="6"/>
        <v>6</v>
      </c>
      <c r="V11" s="51"/>
      <c r="W11" s="49">
        <f t="shared" si="7"/>
      </c>
      <c r="X11" s="49">
        <f t="shared" si="8"/>
      </c>
      <c r="Y11" s="49">
        <f t="shared" si="9"/>
        <v>44625981</v>
      </c>
      <c r="Z11" s="49">
        <f t="shared" si="10"/>
        <v>6</v>
      </c>
      <c r="AA11" s="50"/>
    </row>
    <row r="12" spans="1:26" ht="17.25" customHeight="1">
      <c r="A12" s="21">
        <v>85</v>
      </c>
      <c r="B12" s="88" t="s">
        <v>352</v>
      </c>
      <c r="C12" s="320" t="s">
        <v>299</v>
      </c>
      <c r="D12" s="283"/>
      <c r="E12" s="240"/>
      <c r="F12" s="301">
        <v>0</v>
      </c>
      <c r="G12" s="301">
        <v>0</v>
      </c>
      <c r="H12" s="291">
        <f t="shared" si="0"/>
      </c>
      <c r="I12" s="301">
        <v>0</v>
      </c>
      <c r="J12" s="260">
        <f t="shared" si="1"/>
      </c>
      <c r="K12" s="60"/>
      <c r="L12" s="83">
        <v>300</v>
      </c>
      <c r="M12" s="83">
        <v>145</v>
      </c>
      <c r="N12" s="286">
        <f t="shared" si="2"/>
        <v>445</v>
      </c>
      <c r="O12" s="18">
        <v>13</v>
      </c>
      <c r="P12" s="22"/>
      <c r="Q12" s="96">
        <f t="shared" si="3"/>
        <v>300</v>
      </c>
      <c r="R12" s="59">
        <f t="shared" si="3"/>
        <v>145</v>
      </c>
      <c r="S12" s="293">
        <f t="shared" si="4"/>
        <v>445</v>
      </c>
      <c r="T12" s="18">
        <f t="shared" si="5"/>
        <v>13</v>
      </c>
      <c r="U12" s="290">
        <f t="shared" si="6"/>
        <v>5</v>
      </c>
      <c r="V12" s="68"/>
      <c r="W12" s="49">
        <f t="shared" si="7"/>
      </c>
      <c r="X12" s="49">
        <f t="shared" si="8"/>
      </c>
      <c r="Y12" s="49">
        <f t="shared" si="9"/>
        <v>44644987</v>
      </c>
      <c r="Z12" s="49">
        <f t="shared" si="10"/>
        <v>5</v>
      </c>
    </row>
    <row r="13" spans="1:27" ht="17.25" customHeight="1">
      <c r="A13" s="23">
        <v>86</v>
      </c>
      <c r="B13" s="88" t="s">
        <v>251</v>
      </c>
      <c r="C13" s="283" t="s">
        <v>244</v>
      </c>
      <c r="D13" s="283"/>
      <c r="E13" s="240"/>
      <c r="F13" s="301">
        <v>0</v>
      </c>
      <c r="G13" s="301">
        <v>0</v>
      </c>
      <c r="H13" s="291">
        <f t="shared" si="0"/>
      </c>
      <c r="I13" s="301">
        <v>0</v>
      </c>
      <c r="J13" s="260">
        <f t="shared" si="1"/>
      </c>
      <c r="K13" s="60"/>
      <c r="L13" s="83">
        <v>323</v>
      </c>
      <c r="M13" s="83">
        <v>100</v>
      </c>
      <c r="N13" s="286">
        <f t="shared" si="2"/>
        <v>423</v>
      </c>
      <c r="O13" s="18">
        <v>25</v>
      </c>
      <c r="P13" s="22"/>
      <c r="Q13" s="591">
        <f t="shared" si="3"/>
        <v>323</v>
      </c>
      <c r="R13" s="288">
        <f t="shared" si="3"/>
        <v>100</v>
      </c>
      <c r="S13" s="293">
        <f t="shared" si="4"/>
        <v>423</v>
      </c>
      <c r="T13" s="18">
        <f t="shared" si="5"/>
        <v>25</v>
      </c>
      <c r="U13" s="290">
        <f t="shared" si="6"/>
        <v>7</v>
      </c>
      <c r="V13" s="50"/>
      <c r="W13" s="49">
        <f t="shared" si="7"/>
      </c>
      <c r="X13" s="49">
        <f t="shared" si="8"/>
      </c>
      <c r="Y13" s="49">
        <f t="shared" si="9"/>
        <v>42399975</v>
      </c>
      <c r="Z13" s="49">
        <f t="shared" si="10"/>
        <v>7</v>
      </c>
      <c r="AA13" s="50"/>
    </row>
    <row r="14" spans="1:26" ht="17.25" customHeight="1">
      <c r="A14" s="21">
        <v>84</v>
      </c>
      <c r="B14" s="587" t="s">
        <v>250</v>
      </c>
      <c r="C14" s="586" t="s">
        <v>244</v>
      </c>
      <c r="D14" s="283" t="s">
        <v>711</v>
      </c>
      <c r="E14" s="239"/>
      <c r="F14" s="301">
        <v>0</v>
      </c>
      <c r="G14" s="301">
        <v>0</v>
      </c>
      <c r="H14" s="291">
        <f t="shared" si="0"/>
      </c>
      <c r="I14" s="301">
        <v>0</v>
      </c>
      <c r="J14" s="260">
        <f t="shared" si="1"/>
      </c>
      <c r="K14" s="60"/>
      <c r="L14" s="174"/>
      <c r="M14" s="365"/>
      <c r="N14" s="298">
        <f t="shared" si="2"/>
      </c>
      <c r="O14" s="28"/>
      <c r="P14" s="373"/>
      <c r="Q14" s="588">
        <f>IF(AND(ISNUMBER(F14),ISNUMBER(L14)),SUM(F14,L14),"")</f>
      </c>
      <c r="R14" s="374">
        <f>IF(AND(ISNUMBER(G14),ISNUMBER(M14)),SUM(G14,M14),"")</f>
      </c>
      <c r="S14" s="589" t="e">
        <f t="shared" si="4"/>
        <v>#VALUE!</v>
      </c>
      <c r="T14" s="27">
        <f>IF(AND(ISNUMBER(I14),ISNUMBER(O14)),SUM(I14,O14),"")</f>
      </c>
      <c r="U14" s="299">
        <f t="shared" si="6"/>
      </c>
      <c r="W14" s="49">
        <f t="shared" si="7"/>
      </c>
      <c r="X14" s="49">
        <f t="shared" si="8"/>
      </c>
      <c r="Y14" s="49">
        <f t="shared" si="9"/>
      </c>
      <c r="Z14" s="49">
        <f t="shared" si="10"/>
      </c>
    </row>
    <row r="15" spans="1:27" ht="17.25" customHeight="1">
      <c r="A15" s="26">
        <v>90</v>
      </c>
      <c r="B15" s="446" t="s">
        <v>191</v>
      </c>
      <c r="C15" s="447" t="s">
        <v>192</v>
      </c>
      <c r="D15" s="393" t="s">
        <v>389</v>
      </c>
      <c r="E15" s="333"/>
      <c r="F15" s="411">
        <v>0</v>
      </c>
      <c r="G15" s="411">
        <v>0</v>
      </c>
      <c r="H15" s="410">
        <f aca="true" t="shared" si="11" ref="H15:H30">IF(SUM(F15,G15)&gt;0,SUM(F15,G15),"")</f>
      </c>
      <c r="I15" s="411">
        <v>0</v>
      </c>
      <c r="J15" s="412">
        <f aca="true" t="shared" si="12" ref="J15:J30">IF(X15&gt;0,X15,"")</f>
      </c>
      <c r="K15" s="294"/>
      <c r="L15" s="300"/>
      <c r="M15" s="300"/>
      <c r="N15" s="300"/>
      <c r="O15" s="300"/>
      <c r="P15" s="300"/>
      <c r="Q15" s="300"/>
      <c r="R15" s="300"/>
      <c r="S15" s="300"/>
      <c r="U15" s="49"/>
      <c r="W15" s="49">
        <f t="shared" si="7"/>
      </c>
      <c r="X15" s="49">
        <f t="shared" si="8"/>
      </c>
      <c r="Y15" s="49">
        <f t="shared" si="9"/>
      </c>
      <c r="Z15" s="49">
        <f aca="true" t="shared" si="13" ref="Z15:Z22">IF(AND(SUM(R15)&gt;0,ISNUMBER(T15)),RANK(Y15,$Y$7:$Y$28,0),"")</f>
      </c>
      <c r="AA15" s="50"/>
    </row>
    <row r="16" spans="1:26" ht="17.25" customHeight="1" hidden="1">
      <c r="A16" s="422">
        <v>174</v>
      </c>
      <c r="B16" s="423"/>
      <c r="C16" s="424" t="s">
        <v>178</v>
      </c>
      <c r="D16" s="424"/>
      <c r="E16" s="280"/>
      <c r="F16" s="425"/>
      <c r="G16" s="426"/>
      <c r="H16" s="427">
        <f t="shared" si="11"/>
      </c>
      <c r="I16" s="428"/>
      <c r="J16" s="429">
        <f t="shared" si="12"/>
      </c>
      <c r="K16" s="294"/>
      <c r="L16" s="300"/>
      <c r="W16" s="49">
        <f t="shared" si="7"/>
      </c>
      <c r="X16" s="49">
        <f t="shared" si="8"/>
      </c>
      <c r="Y16" s="49">
        <f t="shared" si="9"/>
      </c>
      <c r="Z16" s="49">
        <f t="shared" si="13"/>
      </c>
    </row>
    <row r="17" spans="1:27" ht="17.25" customHeight="1" hidden="1">
      <c r="A17" s="23">
        <v>175</v>
      </c>
      <c r="B17" s="415"/>
      <c r="C17" s="330"/>
      <c r="D17" s="330"/>
      <c r="E17" s="240"/>
      <c r="F17" s="303"/>
      <c r="G17" s="304"/>
      <c r="H17" s="413">
        <f t="shared" si="11"/>
      </c>
      <c r="I17" s="301"/>
      <c r="J17" s="414">
        <f t="shared" si="12"/>
      </c>
      <c r="K17" s="294"/>
      <c r="L17" s="300"/>
      <c r="W17" s="49">
        <f t="shared" si="7"/>
      </c>
      <c r="X17" s="49">
        <f t="shared" si="8"/>
      </c>
      <c r="Y17" s="49">
        <f t="shared" si="9"/>
      </c>
      <c r="Z17" s="49">
        <f t="shared" si="13"/>
      </c>
      <c r="AA17" s="50"/>
    </row>
    <row r="18" spans="1:26" ht="17.25" customHeight="1" hidden="1">
      <c r="A18" s="21">
        <v>176</v>
      </c>
      <c r="B18" s="371"/>
      <c r="C18" s="320"/>
      <c r="D18" s="320"/>
      <c r="E18" s="239"/>
      <c r="F18" s="303"/>
      <c r="G18" s="304"/>
      <c r="H18" s="284">
        <f t="shared" si="11"/>
      </c>
      <c r="I18" s="301"/>
      <c r="J18" s="285">
        <f t="shared" si="12"/>
      </c>
      <c r="K18" s="294"/>
      <c r="L18" s="300"/>
      <c r="W18" s="49">
        <f t="shared" si="7"/>
      </c>
      <c r="X18" s="49">
        <f t="shared" si="8"/>
      </c>
      <c r="Y18" s="49">
        <f t="shared" si="9"/>
      </c>
      <c r="Z18" s="49">
        <f t="shared" si="13"/>
      </c>
    </row>
    <row r="19" spans="1:27" ht="17.25" customHeight="1" hidden="1">
      <c r="A19" s="23">
        <v>177</v>
      </c>
      <c r="B19" s="371"/>
      <c r="C19" s="320"/>
      <c r="D19" s="90"/>
      <c r="E19" s="239">
        <v>0.4895833333333333</v>
      </c>
      <c r="F19" s="303"/>
      <c r="G19" s="304"/>
      <c r="H19" s="284">
        <f t="shared" si="11"/>
      </c>
      <c r="I19" s="302"/>
      <c r="J19" s="285">
        <f t="shared" si="12"/>
      </c>
      <c r="K19" s="294"/>
      <c r="L19" s="300"/>
      <c r="V19" s="32"/>
      <c r="W19" s="49">
        <f t="shared" si="7"/>
      </c>
      <c r="X19" s="49">
        <f t="shared" si="8"/>
      </c>
      <c r="Y19" s="49">
        <f t="shared" si="9"/>
      </c>
      <c r="Z19" s="49">
        <f t="shared" si="13"/>
      </c>
      <c r="AA19" s="50"/>
    </row>
    <row r="20" spans="1:26" ht="17.25" customHeight="1" hidden="1">
      <c r="A20" s="21">
        <v>178</v>
      </c>
      <c r="B20" s="164"/>
      <c r="C20" s="320"/>
      <c r="D20" s="320"/>
      <c r="E20" s="239"/>
      <c r="F20" s="303"/>
      <c r="G20" s="304"/>
      <c r="H20" s="284">
        <f t="shared" si="11"/>
      </c>
      <c r="I20" s="261"/>
      <c r="J20" s="285">
        <f t="shared" si="12"/>
      </c>
      <c r="K20" s="294"/>
      <c r="L20" s="300"/>
      <c r="W20" s="49">
        <f t="shared" si="7"/>
      </c>
      <c r="X20" s="49">
        <f t="shared" si="8"/>
      </c>
      <c r="Y20" s="49">
        <f t="shared" si="9"/>
      </c>
      <c r="Z20" s="49">
        <f t="shared" si="13"/>
      </c>
    </row>
    <row r="21" spans="1:27" ht="17.25" customHeight="1" hidden="1">
      <c r="A21" s="23">
        <v>179</v>
      </c>
      <c r="B21" s="164"/>
      <c r="C21" s="320"/>
      <c r="D21" s="320"/>
      <c r="E21" s="239"/>
      <c r="F21" s="303"/>
      <c r="G21" s="304"/>
      <c r="H21" s="286">
        <f t="shared" si="11"/>
      </c>
      <c r="I21" s="302"/>
      <c r="J21" s="285">
        <f t="shared" si="12"/>
      </c>
      <c r="K21" s="294"/>
      <c r="L21" s="300"/>
      <c r="W21" s="49">
        <f t="shared" si="7"/>
      </c>
      <c r="X21" s="49">
        <f t="shared" si="8"/>
      </c>
      <c r="Y21" s="49">
        <f t="shared" si="9"/>
      </c>
      <c r="Z21" s="49">
        <f t="shared" si="13"/>
      </c>
      <c r="AA21" s="50"/>
    </row>
    <row r="22" spans="1:26" ht="17.25" customHeight="1" hidden="1">
      <c r="A22" s="21">
        <v>180</v>
      </c>
      <c r="B22" s="164"/>
      <c r="C22" s="320"/>
      <c r="D22" s="331"/>
      <c r="E22" s="241"/>
      <c r="F22" s="111"/>
      <c r="G22" s="112"/>
      <c r="H22" s="286">
        <f t="shared" si="11"/>
      </c>
      <c r="I22" s="261"/>
      <c r="J22" s="285">
        <f t="shared" si="12"/>
      </c>
      <c r="K22" s="294"/>
      <c r="L22" s="300"/>
      <c r="W22" s="49">
        <f t="shared" si="7"/>
      </c>
      <c r="X22" s="49">
        <f t="shared" si="8"/>
      </c>
      <c r="Y22" s="49">
        <f t="shared" si="9"/>
      </c>
      <c r="Z22" s="49">
        <f t="shared" si="13"/>
      </c>
    </row>
    <row r="23" spans="1:27" ht="17.25" customHeight="1" hidden="1">
      <c r="A23" s="23">
        <v>181</v>
      </c>
      <c r="B23" s="164"/>
      <c r="C23" s="320"/>
      <c r="D23" s="320"/>
      <c r="E23" s="239">
        <v>0.5416666666666666</v>
      </c>
      <c r="F23" s="305"/>
      <c r="G23" s="112"/>
      <c r="H23" s="286">
        <f t="shared" si="11"/>
      </c>
      <c r="I23" s="302"/>
      <c r="J23" s="285">
        <f t="shared" si="12"/>
      </c>
      <c r="K23" s="294"/>
      <c r="L23" s="306"/>
      <c r="M23" s="250"/>
      <c r="N23" s="307"/>
      <c r="O23" s="307"/>
      <c r="P23" s="307"/>
      <c r="Q23" s="307"/>
      <c r="R23" s="348"/>
      <c r="S23" s="350"/>
      <c r="T23" s="266"/>
      <c r="U23" s="349"/>
      <c r="W23" s="50">
        <f aca="true" t="shared" si="14" ref="W23:W30">IF(SUM(H23)&gt;0,100000*H23+1000*G23-I23,"")</f>
      </c>
      <c r="X23" s="50">
        <f>IF(SUM(H23)&gt;0,RANK(W23,$W$7:$W$30,0),"")</f>
      </c>
      <c r="Y23" s="50">
        <f>IF(AND(SUM(R21)&gt;0,ISNUMBER(T21)),100000*S21+1000*R21-T21,"")</f>
      </c>
      <c r="Z23" s="50">
        <f>IF(AND(SUM(R21)&gt;0,ISNUMBER(T21)),RANK(Y23,$Y$7:$Y$14,0),"")</f>
      </c>
      <c r="AA23" s="50"/>
    </row>
    <row r="24" spans="1:26" ht="17.25" customHeight="1" hidden="1">
      <c r="A24" s="21">
        <v>182</v>
      </c>
      <c r="B24" s="164"/>
      <c r="C24" s="320"/>
      <c r="D24" s="320"/>
      <c r="E24" s="239"/>
      <c r="F24" s="305"/>
      <c r="G24" s="112"/>
      <c r="H24" s="286">
        <f t="shared" si="11"/>
      </c>
      <c r="I24" s="302"/>
      <c r="J24" s="285">
        <f t="shared" si="12"/>
      </c>
      <c r="K24" s="294"/>
      <c r="L24" s="306"/>
      <c r="M24" s="141"/>
      <c r="N24" s="141"/>
      <c r="O24" s="141"/>
      <c r="R24" s="349"/>
      <c r="S24" s="349"/>
      <c r="T24" s="349"/>
      <c r="U24" s="349"/>
      <c r="W24" s="50">
        <f t="shared" si="14"/>
      </c>
      <c r="X24" s="50">
        <f>IF(SUM(H24)&gt;0,RANK(W24,$W$7:$W$30,0),"")</f>
      </c>
      <c r="Y24" s="50">
        <f>IF(AND(SUM(R22)&gt;0,ISNUMBER(T22)),100000*S22+1000*R22-T22,"")</f>
      </c>
      <c r="Z24" s="50">
        <f>IF(AND(SUM(R22)&gt;0,ISNUMBER(T22)),RANK(Y24,$Y$7:$Y$14,0),"")</f>
      </c>
    </row>
    <row r="25" spans="1:27" ht="17.25" customHeight="1" hidden="1">
      <c r="A25" s="23">
        <v>183</v>
      </c>
      <c r="B25" s="164"/>
      <c r="C25" s="320"/>
      <c r="D25" s="320"/>
      <c r="E25" s="239"/>
      <c r="F25" s="111"/>
      <c r="G25" s="112"/>
      <c r="H25" s="286">
        <f t="shared" si="11"/>
      </c>
      <c r="I25" s="261"/>
      <c r="J25" s="285">
        <f t="shared" si="12"/>
      </c>
      <c r="K25" s="294"/>
      <c r="L25" s="300"/>
      <c r="M25" s="308"/>
      <c r="R25" s="265"/>
      <c r="S25" s="350"/>
      <c r="T25" s="349"/>
      <c r="U25" s="349"/>
      <c r="V25" s="147"/>
      <c r="W25" s="307"/>
      <c r="X25" s="307"/>
      <c r="Y25" s="307"/>
      <c r="Z25" s="307"/>
      <c r="AA25" s="50"/>
    </row>
    <row r="26" spans="1:26" ht="17.25" customHeight="1" hidden="1">
      <c r="A26" s="26">
        <v>184</v>
      </c>
      <c r="B26" s="392"/>
      <c r="C26" s="393"/>
      <c r="D26" s="380"/>
      <c r="E26" s="333"/>
      <c r="F26" s="394"/>
      <c r="G26" s="395"/>
      <c r="H26" s="298">
        <f t="shared" si="11"/>
      </c>
      <c r="I26" s="262"/>
      <c r="J26" s="372">
        <f t="shared" si="12"/>
      </c>
      <c r="K26" s="294"/>
      <c r="L26" s="300"/>
      <c r="M26" s="308"/>
      <c r="V26" s="147"/>
      <c r="W26" s="307"/>
      <c r="X26" s="307"/>
      <c r="Y26" s="307"/>
      <c r="Z26" s="307"/>
    </row>
    <row r="27" spans="1:27" ht="17.25" customHeight="1" hidden="1">
      <c r="A27" s="23">
        <v>185</v>
      </c>
      <c r="B27" s="387"/>
      <c r="C27" s="388"/>
      <c r="D27" s="276" t="s">
        <v>144</v>
      </c>
      <c r="E27" s="240">
        <v>0.579861111111111</v>
      </c>
      <c r="F27" s="389"/>
      <c r="G27" s="390"/>
      <c r="H27" s="296">
        <f t="shared" si="11"/>
      </c>
      <c r="I27" s="391"/>
      <c r="J27" s="335">
        <f t="shared" si="12"/>
      </c>
      <c r="K27" s="294"/>
      <c r="L27" s="300"/>
      <c r="M27" s="308"/>
      <c r="V27" s="147"/>
      <c r="W27" s="307"/>
      <c r="X27" s="307"/>
      <c r="Y27" s="307"/>
      <c r="Z27" s="307"/>
      <c r="AA27" s="50"/>
    </row>
    <row r="28" spans="1:26" ht="17.25" customHeight="1" hidden="1">
      <c r="A28" s="21">
        <v>186</v>
      </c>
      <c r="B28" s="344"/>
      <c r="C28" s="324"/>
      <c r="D28" s="277" t="s">
        <v>145</v>
      </c>
      <c r="E28" s="239"/>
      <c r="F28" s="305"/>
      <c r="G28" s="112"/>
      <c r="H28" s="45">
        <f t="shared" si="11"/>
      </c>
      <c r="I28" s="302"/>
      <c r="J28" s="285">
        <f t="shared" si="12"/>
      </c>
      <c r="K28" s="294"/>
      <c r="L28" s="300"/>
      <c r="M28" s="308"/>
      <c r="W28" s="50">
        <f t="shared" si="14"/>
      </c>
      <c r="X28" s="50">
        <f>IF(SUM(H28)&gt;0,RANK(W28,$W$7:$W$30,0),"")</f>
      </c>
      <c r="Y28" s="50">
        <f>IF(AND(SUM(R26)&gt;0,ISNUMBER(T26)),100000*S26+1000*R26-T26,"")</f>
      </c>
      <c r="Z28" s="50">
        <f>IF(AND(SUM(R26)&gt;0,ISNUMBER(T26)),RANK(Y28,$Y$7:$Y$14,0),"")</f>
      </c>
    </row>
    <row r="29" spans="1:27" ht="17.25" customHeight="1" hidden="1">
      <c r="A29" s="23">
        <v>187</v>
      </c>
      <c r="B29" s="344"/>
      <c r="C29" s="324"/>
      <c r="D29" s="277" t="s">
        <v>145</v>
      </c>
      <c r="E29" s="239"/>
      <c r="F29" s="83"/>
      <c r="G29" s="45"/>
      <c r="H29" s="286">
        <f t="shared" si="11"/>
      </c>
      <c r="I29" s="261"/>
      <c r="J29" s="285">
        <f t="shared" si="12"/>
      </c>
      <c r="K29" s="294"/>
      <c r="S29" s="49"/>
      <c r="T29" s="49"/>
      <c r="U29" s="49"/>
      <c r="W29" s="50">
        <f t="shared" si="14"/>
      </c>
      <c r="X29" s="50">
        <f>IF(SUM(H29)&gt;0,RANK(W29,$W$7:$W$30,0),"")</f>
      </c>
      <c r="Y29" s="50">
        <f>IF(AND(SUM(R27)&gt;0,ISNUMBER(T27)),100000*S27+1000*R27-T27,"")</f>
      </c>
      <c r="Z29" s="50">
        <f>IF(AND(SUM(R27)&gt;0,ISNUMBER(T27)),RANK(Y29,$Y$7:$Y$14,0),"")</f>
      </c>
      <c r="AA29" s="50"/>
    </row>
    <row r="30" spans="1:26" ht="17.25" customHeight="1" hidden="1">
      <c r="A30" s="26">
        <v>188</v>
      </c>
      <c r="B30" s="346"/>
      <c r="C30" s="370"/>
      <c r="D30" s="352" t="s">
        <v>145</v>
      </c>
      <c r="E30" s="333"/>
      <c r="F30" s="365"/>
      <c r="G30" s="175"/>
      <c r="H30" s="298">
        <f t="shared" si="11"/>
      </c>
      <c r="I30" s="262"/>
      <c r="J30" s="372">
        <f t="shared" si="12"/>
      </c>
      <c r="K30" s="294"/>
      <c r="S30" s="49"/>
      <c r="T30" s="49"/>
      <c r="U30" s="49"/>
      <c r="W30" s="50">
        <f t="shared" si="14"/>
      </c>
      <c r="X30" s="50">
        <f>IF(SUM(H30)&gt;0,RANK(W30,$W$7:$W$30,0),"")</f>
      </c>
      <c r="Y30" s="50">
        <f>IF(AND(SUM(R28)&gt;0,ISNUMBER(T28)),100000*S28+1000*R28-T28,"")</f>
      </c>
      <c r="Z30" s="50">
        <f>IF(AND(SUM(R28)&gt;0,ISNUMBER(T28)),RANK(Y30,$Y$7:$Y$14,0),"")</f>
      </c>
    </row>
    <row r="31" spans="12:21" ht="17.25" customHeight="1">
      <c r="L31" s="445" t="s">
        <v>384</v>
      </c>
      <c r="S31" s="49"/>
      <c r="T31" s="49"/>
      <c r="U31" s="49"/>
    </row>
    <row r="32" spans="20:21" ht="17.25" customHeight="1">
      <c r="T32" s="49"/>
      <c r="U32" s="49"/>
    </row>
    <row r="33" ht="17.25" customHeight="1"/>
    <row r="34" spans="1:27" s="50" customFormat="1" ht="17.25" customHeight="1">
      <c r="A34" s="54"/>
      <c r="D34" s="49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49"/>
      <c r="W34" s="49"/>
      <c r="X34" s="49"/>
      <c r="Y34" s="49"/>
      <c r="Z34" s="49"/>
      <c r="AA34" s="49"/>
    </row>
    <row r="35" ht="17.25" customHeight="1"/>
  </sheetData>
  <sheetProtection/>
  <conditionalFormatting sqref="J7:J30">
    <cfRule type="cellIs" priority="62" dxfId="1" operator="between" stopIfTrue="1">
      <formula>1</formula>
      <formula>8</formula>
    </cfRule>
    <cfRule type="cellIs" priority="63" dxfId="2" operator="greaterThanOrEqual" stopIfTrue="1">
      <formula>9</formula>
    </cfRule>
  </conditionalFormatting>
  <conditionalFormatting sqref="U7:U14">
    <cfRule type="cellIs" priority="64" dxfId="53" operator="between" stopIfTrue="1">
      <formula>1</formula>
      <formula>3</formula>
    </cfRule>
    <cfRule type="cellIs" priority="65" dxfId="2" operator="between" stopIfTrue="1">
      <formula>4</formula>
      <formula>8</formula>
    </cfRule>
  </conditionalFormatting>
  <conditionalFormatting sqref="O9">
    <cfRule type="cellIs" priority="66" dxfId="0" operator="equal" stopIfTrue="1">
      <formula>0</formula>
    </cfRule>
    <cfRule type="cellIs" priority="67" dxfId="1" operator="equal" stopIfTrue="1">
      <formula>1</formula>
    </cfRule>
    <cfRule type="cellIs" priority="68" dxfId="37" operator="greaterThan" stopIfTrue="1">
      <formula>1</formula>
    </cfRule>
  </conditionalFormatting>
  <conditionalFormatting sqref="T7:T14">
    <cfRule type="cellIs" priority="69" dxfId="0" operator="equal" stopIfTrue="1">
      <formula>0</formula>
    </cfRule>
  </conditionalFormatting>
  <conditionalFormatting sqref="O7:O14">
    <cfRule type="cellIs" priority="61" dxfId="0" operator="equal" stopIfTrue="1">
      <formula>0</formula>
    </cfRule>
  </conditionalFormatting>
  <conditionalFormatting sqref="H7:H30">
    <cfRule type="cellIs" priority="58" dxfId="2" operator="lessThan" stopIfTrue="1">
      <formula>500</formula>
    </cfRule>
    <cfRule type="cellIs" priority="59" dxfId="1" operator="between" stopIfTrue="1">
      <formula>501</formula>
      <formula>549</formula>
    </cfRule>
    <cfRule type="cellIs" priority="60" dxfId="0" operator="greaterThanOrEqual" stopIfTrue="1">
      <formula>550</formula>
    </cfRule>
  </conditionalFormatting>
  <conditionalFormatting sqref="N7:N14">
    <cfRule type="cellIs" priority="55" dxfId="2" operator="lessThan" stopIfTrue="1">
      <formula>500</formula>
    </cfRule>
    <cfRule type="cellIs" priority="56" dxfId="1" operator="between" stopIfTrue="1">
      <formula>501</formula>
      <formula>549</formula>
    </cfRule>
    <cfRule type="cellIs" priority="57" dxfId="0" operator="greaterThanOrEqual" stopIfTrue="1">
      <formula>550</formula>
    </cfRule>
  </conditionalFormatting>
  <conditionalFormatting sqref="R7 R9 R11 R13">
    <cfRule type="cellIs" priority="51" dxfId="0" operator="greaterThanOrEqual" stopIfTrue="1">
      <formula>400</formula>
    </cfRule>
    <cfRule type="cellIs" priority="52" dxfId="1" operator="between" stopIfTrue="1">
      <formula>280</formula>
      <formula>399</formula>
    </cfRule>
  </conditionalFormatting>
  <conditionalFormatting sqref="Q7 Q9 Q11 Q13">
    <cfRule type="cellIs" priority="53" dxfId="0" operator="greaterThanOrEqual" stopIfTrue="1">
      <formula>800</formula>
    </cfRule>
    <cfRule type="cellIs" priority="54" dxfId="1" operator="between" stopIfTrue="1">
      <formula>720</formula>
      <formula>799</formula>
    </cfRule>
  </conditionalFormatting>
  <conditionalFormatting sqref="Q7 Q9 Q11 Q13">
    <cfRule type="cellIs" priority="48" dxfId="2" operator="lessThan" stopIfTrue="1">
      <formula>720</formula>
    </cfRule>
  </conditionalFormatting>
  <conditionalFormatting sqref="R7 R9 R11 R13">
    <cfRule type="cellIs" priority="47" dxfId="2" operator="lessThan" stopIfTrue="1">
      <formula>280</formula>
    </cfRule>
  </conditionalFormatting>
  <conditionalFormatting sqref="R8 R10 R12">
    <cfRule type="cellIs" priority="44" dxfId="0" operator="greaterThanOrEqual" stopIfTrue="1">
      <formula>400</formula>
    </cfRule>
    <cfRule type="cellIs" priority="45" dxfId="1" operator="between" stopIfTrue="1">
      <formula>280</formula>
      <formula>399</formula>
    </cfRule>
  </conditionalFormatting>
  <conditionalFormatting sqref="R8 R10 R12">
    <cfRule type="cellIs" priority="41" dxfId="2" operator="lessThan" stopIfTrue="1">
      <formula>280</formula>
    </cfRule>
  </conditionalFormatting>
  <conditionalFormatting sqref="R14">
    <cfRule type="cellIs" priority="36" dxfId="0" operator="greaterThanOrEqual" stopIfTrue="1">
      <formula>400</formula>
    </cfRule>
    <cfRule type="cellIs" priority="37" dxfId="1" operator="between" stopIfTrue="1">
      <formula>280</formula>
      <formula>399</formula>
    </cfRule>
  </conditionalFormatting>
  <conditionalFormatting sqref="Q14">
    <cfRule type="cellIs" priority="38" dxfId="0" operator="greaterThanOrEqual" stopIfTrue="1">
      <formula>800</formula>
    </cfRule>
    <cfRule type="cellIs" priority="39" dxfId="1" operator="between" stopIfTrue="1">
      <formula>720</formula>
      <formula>799</formula>
    </cfRule>
  </conditionalFormatting>
  <conditionalFormatting sqref="Q14">
    <cfRule type="cellIs" priority="33" dxfId="2" operator="lessThan" stopIfTrue="1">
      <formula>720</formula>
    </cfRule>
  </conditionalFormatting>
  <conditionalFormatting sqref="R14">
    <cfRule type="cellIs" priority="32" dxfId="2" operator="lessThan" stopIfTrue="1">
      <formula>280</formula>
    </cfRule>
  </conditionalFormatting>
  <conditionalFormatting sqref="S7:S14">
    <cfRule type="cellIs" priority="31" dxfId="2" operator="lessThan" stopIfTrue="1">
      <formula>1000</formula>
    </cfRule>
    <cfRule type="cellIs" priority="34" dxfId="0" operator="greaterThanOrEqual" stopIfTrue="1">
      <formula>1100</formula>
    </cfRule>
    <cfRule type="cellIs" priority="35" dxfId="1" operator="between" stopIfTrue="1">
      <formula>1000</formula>
      <formula>1099</formula>
    </cfRule>
  </conditionalFormatting>
  <conditionalFormatting sqref="G16:G30">
    <cfRule type="cellIs" priority="27" dxfId="2" operator="lessThan" stopIfTrue="1">
      <formula>140</formula>
    </cfRule>
    <cfRule type="cellIs" priority="28" dxfId="1" operator="between" stopIfTrue="1">
      <formula>140</formula>
      <formula>199</formula>
    </cfRule>
    <cfRule type="cellIs" priority="29" dxfId="0" operator="greaterThanOrEqual" stopIfTrue="1">
      <formula>200</formula>
    </cfRule>
  </conditionalFormatting>
  <conditionalFormatting sqref="F16:F30">
    <cfRule type="cellIs" priority="24" dxfId="2" operator="lessThan" stopIfTrue="1">
      <formula>360</formula>
    </cfRule>
    <cfRule type="cellIs" priority="25" dxfId="10" operator="between" stopIfTrue="1">
      <formula>360</formula>
      <formula>399</formula>
    </cfRule>
    <cfRule type="cellIs" priority="26" dxfId="9" operator="greaterThanOrEqual" stopIfTrue="1">
      <formula>400</formula>
    </cfRule>
  </conditionalFormatting>
  <conditionalFormatting sqref="I7:I30">
    <cfRule type="cellIs" priority="22" dxfId="0" operator="equal" stopIfTrue="1">
      <formula>0</formula>
    </cfRule>
  </conditionalFormatting>
  <conditionalFormatting sqref="I7:I30">
    <cfRule type="cellIs" priority="21" dxfId="260" operator="equal" stopIfTrue="1">
      <formula>0</formula>
    </cfRule>
  </conditionalFormatting>
  <conditionalFormatting sqref="L7:L14">
    <cfRule type="cellIs" priority="18" dxfId="2" operator="lessThan" stopIfTrue="1">
      <formula>360</formula>
    </cfRule>
    <cfRule type="cellIs" priority="19" dxfId="10" operator="between" stopIfTrue="1">
      <formula>360</formula>
      <formula>399</formula>
    </cfRule>
    <cfRule type="cellIs" priority="20" dxfId="9" operator="greaterThanOrEqual" stopIfTrue="1">
      <formula>400</formula>
    </cfRule>
  </conditionalFormatting>
  <conditionalFormatting sqref="M7:M14">
    <cfRule type="cellIs" priority="14" dxfId="2" operator="lessThan" stopIfTrue="1">
      <formula>360</formula>
    </cfRule>
    <cfRule type="cellIs" priority="15" dxfId="10" operator="between" stopIfTrue="1">
      <formula>360</formula>
      <formula>399</formula>
    </cfRule>
    <cfRule type="cellIs" priority="16" dxfId="9" operator="greaterThanOrEqual" stopIfTrue="1">
      <formula>400</formula>
    </cfRule>
  </conditionalFormatting>
  <conditionalFormatting sqref="F7:G15">
    <cfRule type="cellIs" priority="8" dxfId="0" operator="equal" stopIfTrue="1">
      <formula>0</formula>
    </cfRule>
  </conditionalFormatting>
  <conditionalFormatting sqref="F7:G15">
    <cfRule type="cellIs" priority="7" dxfId="260" operator="equal" stopIfTrue="1">
      <formula>0</formula>
    </cfRule>
  </conditionalFormatting>
  <conditionalFormatting sqref="Q8 Q10 Q12">
    <cfRule type="cellIs" priority="2" dxfId="0" operator="greaterThanOrEqual" stopIfTrue="1">
      <formula>800</formula>
    </cfRule>
    <cfRule type="cellIs" priority="3" dxfId="1" operator="between" stopIfTrue="1">
      <formula>720</formula>
      <formula>799</formula>
    </cfRule>
  </conditionalFormatting>
  <conditionalFormatting sqref="Q8 Q10 Q12">
    <cfRule type="cellIs" priority="1" dxfId="2" operator="lessThan" stopIfTrue="1">
      <formula>720</formula>
    </cfRule>
  </conditionalFormatting>
  <printOptions horizontalCentered="1"/>
  <pageMargins left="0.3937007874015748" right="0.15748031496062992" top="0.15748031496062992" bottom="0.03937007874015748" header="0.5118110236220472" footer="0.5118110236220472"/>
  <pageSetup fitToHeight="1" fitToWidth="1" horizontalDpi="300" verticalDpi="300" orientation="landscape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0"/>
  <sheetViews>
    <sheetView workbookViewId="0" topLeftCell="A1">
      <selection activeCell="Q21" sqref="Q21"/>
    </sheetView>
  </sheetViews>
  <sheetFormatPr defaultColWidth="11.421875" defaultRowHeight="12.75"/>
  <cols>
    <col min="1" max="1" width="3.421875" style="54" customWidth="1"/>
    <col min="2" max="2" width="24.7109375" style="49" customWidth="1"/>
    <col min="3" max="3" width="20.7109375" style="49" customWidth="1"/>
    <col min="4" max="4" width="5.7109375" style="49" customWidth="1"/>
    <col min="5" max="5" width="5.57421875" style="54" customWidth="1"/>
    <col min="6" max="8" width="5.8515625" style="54" customWidth="1"/>
    <col min="9" max="9" width="3.28125" style="54" customWidth="1"/>
    <col min="10" max="10" width="4.140625" style="54" customWidth="1"/>
    <col min="11" max="11" width="0.9921875" style="54" customWidth="1"/>
    <col min="12" max="14" width="6.28125" style="54" customWidth="1"/>
    <col min="15" max="15" width="3.28125" style="54" customWidth="1"/>
    <col min="16" max="16" width="0.9921875" style="54" customWidth="1"/>
    <col min="17" max="19" width="8.421875" style="54" customWidth="1"/>
    <col min="20" max="20" width="4.57421875" style="54" customWidth="1"/>
    <col min="21" max="21" width="4.7109375" style="54" customWidth="1"/>
    <col min="22" max="22" width="6.140625" style="49" customWidth="1"/>
    <col min="23" max="23" width="11.421875" style="49" hidden="1" customWidth="1"/>
    <col min="24" max="24" width="5.7109375" style="49" hidden="1" customWidth="1"/>
    <col min="25" max="25" width="11.421875" style="49" hidden="1" customWidth="1"/>
    <col min="26" max="26" width="5.7109375" style="49" hidden="1" customWidth="1"/>
    <col min="27" max="27" width="7.7109375" style="49" customWidth="1"/>
    <col min="28" max="16384" width="11.421875" style="49" customWidth="1"/>
  </cols>
  <sheetData>
    <row r="1" spans="1:22" ht="24" customHeight="1">
      <c r="A1" s="1" t="s">
        <v>168</v>
      </c>
      <c r="B1" s="2"/>
      <c r="C1" s="2"/>
      <c r="D1" s="2"/>
      <c r="E1" s="2"/>
      <c r="F1" s="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3"/>
      <c r="U1" s="53"/>
      <c r="V1" s="53"/>
    </row>
    <row r="2" ht="9" customHeight="1"/>
    <row r="3" spans="1:15" s="50" customFormat="1" ht="15.75" customHeight="1">
      <c r="A3" s="3" t="s">
        <v>171</v>
      </c>
      <c r="E3" s="4" t="s">
        <v>169</v>
      </c>
      <c r="F3" s="4"/>
      <c r="G3" s="4"/>
      <c r="H3" s="4"/>
      <c r="I3" s="4"/>
      <c r="J3" s="4"/>
      <c r="K3" s="4"/>
      <c r="L3" s="3" t="s">
        <v>0</v>
      </c>
      <c r="M3" s="4"/>
      <c r="N3" s="4"/>
      <c r="O3" s="4"/>
    </row>
    <row r="4" ht="9" customHeight="1"/>
    <row r="5" spans="1:21" s="50" customFormat="1" ht="13.5" customHeight="1">
      <c r="A5" s="5" t="s">
        <v>16</v>
      </c>
      <c r="B5" s="6"/>
      <c r="C5" s="7"/>
      <c r="D5" s="6"/>
      <c r="E5" s="8" t="s">
        <v>37</v>
      </c>
      <c r="F5" s="55"/>
      <c r="G5" s="55"/>
      <c r="H5" s="55"/>
      <c r="I5" s="55"/>
      <c r="J5" s="9"/>
      <c r="K5" s="56"/>
      <c r="L5" s="8" t="s">
        <v>36</v>
      </c>
      <c r="M5" s="55"/>
      <c r="N5" s="55"/>
      <c r="O5" s="57"/>
      <c r="P5" s="58"/>
      <c r="Q5" s="8" t="s">
        <v>2</v>
      </c>
      <c r="R5" s="55"/>
      <c r="S5" s="55"/>
      <c r="T5" s="55"/>
      <c r="U5" s="57"/>
    </row>
    <row r="6" spans="1:23" s="17" customFormat="1" ht="17.25" customHeight="1">
      <c r="A6" s="10" t="s">
        <v>3</v>
      </c>
      <c r="B6" s="329" t="s">
        <v>4</v>
      </c>
      <c r="C6" s="329" t="s">
        <v>5</v>
      </c>
      <c r="D6" s="329"/>
      <c r="E6" s="345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4" t="s">
        <v>11</v>
      </c>
      <c r="K6" s="15"/>
      <c r="L6" s="13" t="s">
        <v>7</v>
      </c>
      <c r="M6" s="13" t="s">
        <v>8</v>
      </c>
      <c r="N6" s="13" t="s">
        <v>9</v>
      </c>
      <c r="O6" s="14" t="s">
        <v>10</v>
      </c>
      <c r="P6" s="15"/>
      <c r="Q6" s="16" t="s">
        <v>7</v>
      </c>
      <c r="R6" s="13" t="s">
        <v>12</v>
      </c>
      <c r="S6" s="13" t="s">
        <v>13</v>
      </c>
      <c r="T6" s="13" t="s">
        <v>10</v>
      </c>
      <c r="U6" s="14" t="s">
        <v>14</v>
      </c>
      <c r="W6" s="50" t="s">
        <v>21</v>
      </c>
    </row>
    <row r="7" spans="1:26" s="50" customFormat="1" ht="15" customHeight="1">
      <c r="A7" s="21">
        <v>99</v>
      </c>
      <c r="B7" s="88" t="s">
        <v>357</v>
      </c>
      <c r="C7" s="320" t="s">
        <v>358</v>
      </c>
      <c r="D7" s="320"/>
      <c r="E7" s="236">
        <v>0.4513888888888889</v>
      </c>
      <c r="F7" s="83">
        <v>359</v>
      </c>
      <c r="G7" s="45">
        <v>192</v>
      </c>
      <c r="H7" s="84">
        <f aca="true" t="shared" si="0" ref="H7:H14">IF(SUM(F7,G7)&gt;0,SUM(F7,G7),"")</f>
        <v>551</v>
      </c>
      <c r="I7" s="18">
        <v>3</v>
      </c>
      <c r="J7" s="30">
        <f aca="true" t="shared" si="1" ref="J7:J14">IF(X7&gt;0,X7,"")</f>
        <v>1</v>
      </c>
      <c r="K7" s="60"/>
      <c r="L7" s="83">
        <v>362</v>
      </c>
      <c r="M7" s="45">
        <v>189</v>
      </c>
      <c r="N7" s="84">
        <f aca="true" t="shared" si="2" ref="N7:N14">IF(SUM(L7,M7)&gt;0,SUM(L7,M7),"")</f>
        <v>551</v>
      </c>
      <c r="O7" s="38">
        <v>3</v>
      </c>
      <c r="P7" s="60"/>
      <c r="Q7" s="61">
        <f aca="true" t="shared" si="3" ref="Q7:R14">IF(AND(ISNUMBER(F7),ISNUMBER(L7)),SUM(F7,L7),"")</f>
        <v>721</v>
      </c>
      <c r="R7" s="62">
        <f t="shared" si="3"/>
        <v>381</v>
      </c>
      <c r="S7" s="310">
        <f aca="true" t="shared" si="4" ref="S7:S14">Q7+R7</f>
        <v>1102</v>
      </c>
      <c r="T7" s="142">
        <f aca="true" t="shared" si="5" ref="T7:T14">IF(AND(ISNUMBER(I7),ISNUMBER(O7)),SUM(I7,O7),"")</f>
        <v>6</v>
      </c>
      <c r="U7" s="31">
        <f aca="true" t="shared" si="6" ref="U7:U14">IF(Z7&gt;0,Z7,"")</f>
        <v>1</v>
      </c>
      <c r="W7" s="49">
        <f>IF(SUM(H7)&gt;0,100000*H7+1000*G7-I7,"")</f>
        <v>55291997</v>
      </c>
      <c r="X7" s="49">
        <f>IF(SUM(H7)&gt;0,RANK(W7,$W$7:$W$38,0),"")</f>
        <v>1</v>
      </c>
      <c r="Y7" s="49">
        <f>IF(AND(SUM(R7)&gt;0,ISNUMBER(T7)),100000*S7+1000*R7-T7,"")</f>
        <v>110580994</v>
      </c>
      <c r="Z7" s="49">
        <f>IF(AND(SUM(R7)&gt;0,ISNUMBER(T7)),RANK(Y7,$Y$7:$Y$38,0),"")</f>
        <v>1</v>
      </c>
    </row>
    <row r="8" spans="1:26" ht="15" customHeight="1">
      <c r="A8" s="21">
        <v>95</v>
      </c>
      <c r="B8" s="88" t="s">
        <v>193</v>
      </c>
      <c r="C8" s="283" t="s">
        <v>192</v>
      </c>
      <c r="D8" s="320"/>
      <c r="E8" s="239">
        <v>0.4131944444444444</v>
      </c>
      <c r="F8" s="83">
        <v>359</v>
      </c>
      <c r="G8" s="45">
        <v>180</v>
      </c>
      <c r="H8" s="84">
        <f t="shared" si="0"/>
        <v>539</v>
      </c>
      <c r="I8" s="18">
        <v>5</v>
      </c>
      <c r="J8" s="30">
        <f t="shared" si="1"/>
        <v>2</v>
      </c>
      <c r="K8" s="60"/>
      <c r="L8" s="83">
        <v>365</v>
      </c>
      <c r="M8" s="45">
        <v>149</v>
      </c>
      <c r="N8" s="84">
        <f t="shared" si="2"/>
        <v>514</v>
      </c>
      <c r="O8" s="38">
        <v>10</v>
      </c>
      <c r="P8" s="22"/>
      <c r="Q8" s="65">
        <f t="shared" si="3"/>
        <v>724</v>
      </c>
      <c r="R8" s="177">
        <f t="shared" si="3"/>
        <v>329</v>
      </c>
      <c r="S8" s="311">
        <f t="shared" si="4"/>
        <v>1053</v>
      </c>
      <c r="T8" s="142">
        <f t="shared" si="5"/>
        <v>15</v>
      </c>
      <c r="U8" s="31">
        <f t="shared" si="6"/>
        <v>2</v>
      </c>
      <c r="W8" s="49">
        <f>IF(SUM(H8)&gt;0,100000*H8+1000*G8-I8,"")</f>
        <v>54079995</v>
      </c>
      <c r="X8" s="49">
        <f>IF(SUM(H8)&gt;0,RANK(W8,$W$7:$W$38,0),"")</f>
        <v>2</v>
      </c>
      <c r="Y8" s="49">
        <f>IF(AND(SUM(R8)&gt;0,ISNUMBER(T8)),100000*S8+1000*R8-T8,"")</f>
        <v>105628985</v>
      </c>
      <c r="Z8" s="49">
        <f>IF(AND(SUM(R8)&gt;0,ISNUMBER(T8)),RANK(Y8,$Y$7:$Y$38,0),"")</f>
        <v>2</v>
      </c>
    </row>
    <row r="9" spans="1:27" ht="15" customHeight="1">
      <c r="A9" s="21">
        <v>92</v>
      </c>
      <c r="B9" s="88" t="s">
        <v>356</v>
      </c>
      <c r="C9" s="283" t="s">
        <v>344</v>
      </c>
      <c r="D9" s="320"/>
      <c r="E9" s="239"/>
      <c r="F9" s="83">
        <v>341</v>
      </c>
      <c r="G9" s="45">
        <v>184</v>
      </c>
      <c r="H9" s="84">
        <f t="shared" si="0"/>
        <v>525</v>
      </c>
      <c r="I9" s="18">
        <v>3</v>
      </c>
      <c r="J9" s="30">
        <f t="shared" si="1"/>
        <v>5</v>
      </c>
      <c r="K9" s="60"/>
      <c r="L9" s="83">
        <v>349</v>
      </c>
      <c r="M9" s="45">
        <v>173</v>
      </c>
      <c r="N9" s="84">
        <f t="shared" si="2"/>
        <v>522</v>
      </c>
      <c r="O9" s="18">
        <v>3</v>
      </c>
      <c r="P9" s="22"/>
      <c r="Q9" s="65">
        <f t="shared" si="3"/>
        <v>690</v>
      </c>
      <c r="R9" s="177">
        <f t="shared" si="3"/>
        <v>357</v>
      </c>
      <c r="S9" s="311">
        <f t="shared" si="4"/>
        <v>1047</v>
      </c>
      <c r="T9" s="20">
        <f t="shared" si="5"/>
        <v>6</v>
      </c>
      <c r="U9" s="31">
        <f t="shared" si="6"/>
        <v>3</v>
      </c>
      <c r="V9" s="50"/>
      <c r="W9" s="49">
        <f aca="true" t="shared" si="7" ref="W9:W36">IF(SUM(H9)&gt;0,100000*H9+1000*G9-I9,"")</f>
        <v>52683997</v>
      </c>
      <c r="X9" s="49">
        <f aca="true" t="shared" si="8" ref="X9:X36">IF(SUM(H9)&gt;0,RANK(W9,$W$7:$W$38,0),"")</f>
        <v>5</v>
      </c>
      <c r="Y9" s="49">
        <f aca="true" t="shared" si="9" ref="Y9:Y22">IF(AND(SUM(R9)&gt;0,ISNUMBER(T9)),100000*S9+1000*R9-T9,"")</f>
        <v>105056994</v>
      </c>
      <c r="Z9" s="49">
        <f aca="true" t="shared" si="10" ref="Z9:Z22">IF(AND(SUM(R9)&gt;0,ISNUMBER(T9)),RANK(Y9,$Y$7:$Y$38,0),"")</f>
        <v>3</v>
      </c>
      <c r="AA9" s="51"/>
    </row>
    <row r="10" spans="1:27" ht="15" customHeight="1">
      <c r="A10" s="21">
        <v>101</v>
      </c>
      <c r="B10" s="88" t="s">
        <v>233</v>
      </c>
      <c r="C10" s="320" t="s">
        <v>228</v>
      </c>
      <c r="D10" s="320"/>
      <c r="E10" s="239"/>
      <c r="F10" s="83">
        <v>332</v>
      </c>
      <c r="G10" s="45">
        <v>171</v>
      </c>
      <c r="H10" s="84">
        <f t="shared" si="0"/>
        <v>503</v>
      </c>
      <c r="I10" s="18">
        <v>8</v>
      </c>
      <c r="J10" s="30">
        <f t="shared" si="1"/>
        <v>8</v>
      </c>
      <c r="K10" s="60"/>
      <c r="L10" s="83">
        <v>373</v>
      </c>
      <c r="M10" s="45">
        <v>159</v>
      </c>
      <c r="N10" s="84">
        <f t="shared" si="2"/>
        <v>532</v>
      </c>
      <c r="O10" s="18">
        <v>5</v>
      </c>
      <c r="P10" s="22"/>
      <c r="Q10" s="65">
        <f t="shared" si="3"/>
        <v>705</v>
      </c>
      <c r="R10" s="177">
        <f t="shared" si="3"/>
        <v>330</v>
      </c>
      <c r="S10" s="311">
        <f t="shared" si="4"/>
        <v>1035</v>
      </c>
      <c r="T10" s="20">
        <f t="shared" si="5"/>
        <v>13</v>
      </c>
      <c r="U10" s="31">
        <f t="shared" si="6"/>
        <v>4</v>
      </c>
      <c r="W10" s="49">
        <f t="shared" si="7"/>
        <v>50470992</v>
      </c>
      <c r="X10" s="49">
        <f t="shared" si="8"/>
        <v>8</v>
      </c>
      <c r="Y10" s="49">
        <f t="shared" si="9"/>
        <v>103829987</v>
      </c>
      <c r="Z10" s="49">
        <f t="shared" si="10"/>
        <v>4</v>
      </c>
      <c r="AA10" s="51"/>
    </row>
    <row r="11" spans="1:27" ht="15" customHeight="1">
      <c r="A11" s="21">
        <v>94</v>
      </c>
      <c r="B11" s="164" t="s">
        <v>232</v>
      </c>
      <c r="C11" s="283" t="s">
        <v>223</v>
      </c>
      <c r="D11" s="609"/>
      <c r="E11" s="239"/>
      <c r="F11" s="83">
        <v>364</v>
      </c>
      <c r="G11" s="45">
        <v>173</v>
      </c>
      <c r="H11" s="84">
        <f t="shared" si="0"/>
        <v>537</v>
      </c>
      <c r="I11" s="18">
        <v>5</v>
      </c>
      <c r="J11" s="30">
        <f t="shared" si="1"/>
        <v>3</v>
      </c>
      <c r="K11" s="64"/>
      <c r="L11" s="83">
        <v>361</v>
      </c>
      <c r="M11" s="45">
        <v>135</v>
      </c>
      <c r="N11" s="84">
        <f t="shared" si="2"/>
        <v>496</v>
      </c>
      <c r="O11" s="38">
        <v>12</v>
      </c>
      <c r="P11" s="64"/>
      <c r="Q11" s="65">
        <f t="shared" si="3"/>
        <v>725</v>
      </c>
      <c r="R11" s="177">
        <f t="shared" si="3"/>
        <v>308</v>
      </c>
      <c r="S11" s="311">
        <f t="shared" si="4"/>
        <v>1033</v>
      </c>
      <c r="T11" s="142">
        <f t="shared" si="5"/>
        <v>17</v>
      </c>
      <c r="U11" s="31">
        <f t="shared" si="6"/>
        <v>5</v>
      </c>
      <c r="V11" s="50"/>
      <c r="W11" s="49">
        <f t="shared" si="7"/>
        <v>53872995</v>
      </c>
      <c r="X11" s="49">
        <f t="shared" si="8"/>
        <v>3</v>
      </c>
      <c r="Y11" s="49">
        <f t="shared" si="9"/>
        <v>103607983</v>
      </c>
      <c r="Z11" s="49">
        <f t="shared" si="10"/>
        <v>5</v>
      </c>
      <c r="AA11" s="51"/>
    </row>
    <row r="12" spans="1:27" ht="15" customHeight="1">
      <c r="A12" s="21">
        <v>106</v>
      </c>
      <c r="B12" s="88" t="s">
        <v>360</v>
      </c>
      <c r="C12" s="320" t="s">
        <v>344</v>
      </c>
      <c r="D12" s="330"/>
      <c r="E12" s="239"/>
      <c r="F12" s="83">
        <v>353</v>
      </c>
      <c r="G12" s="45">
        <v>169</v>
      </c>
      <c r="H12" s="84">
        <f t="shared" si="0"/>
        <v>522</v>
      </c>
      <c r="I12" s="18">
        <v>3</v>
      </c>
      <c r="J12" s="30">
        <f t="shared" si="1"/>
        <v>6</v>
      </c>
      <c r="K12" s="60"/>
      <c r="L12" s="83">
        <v>340</v>
      </c>
      <c r="M12" s="45">
        <v>169</v>
      </c>
      <c r="N12" s="84">
        <f t="shared" si="2"/>
        <v>509</v>
      </c>
      <c r="O12" s="18">
        <v>3</v>
      </c>
      <c r="P12" s="22"/>
      <c r="Q12" s="65">
        <f t="shared" si="3"/>
        <v>693</v>
      </c>
      <c r="R12" s="177">
        <f t="shared" si="3"/>
        <v>338</v>
      </c>
      <c r="S12" s="311">
        <f t="shared" si="4"/>
        <v>1031</v>
      </c>
      <c r="T12" s="20">
        <f t="shared" si="5"/>
        <v>6</v>
      </c>
      <c r="U12" s="31">
        <f t="shared" si="6"/>
        <v>6</v>
      </c>
      <c r="W12" s="49">
        <f t="shared" si="7"/>
        <v>52368997</v>
      </c>
      <c r="X12" s="49">
        <f t="shared" si="8"/>
        <v>6</v>
      </c>
      <c r="Y12" s="49">
        <f t="shared" si="9"/>
        <v>103437994</v>
      </c>
      <c r="Z12" s="49">
        <f t="shared" si="10"/>
        <v>6</v>
      </c>
      <c r="AA12" s="313"/>
    </row>
    <row r="13" spans="1:26" ht="15" customHeight="1">
      <c r="A13" s="21">
        <v>100</v>
      </c>
      <c r="B13" s="88" t="s">
        <v>359</v>
      </c>
      <c r="C13" s="320" t="s">
        <v>299</v>
      </c>
      <c r="D13" s="320"/>
      <c r="E13" s="240"/>
      <c r="F13" s="83">
        <v>364</v>
      </c>
      <c r="G13" s="45">
        <v>170</v>
      </c>
      <c r="H13" s="84">
        <f t="shared" si="0"/>
        <v>534</v>
      </c>
      <c r="I13" s="18">
        <v>3</v>
      </c>
      <c r="J13" s="30">
        <f t="shared" si="1"/>
        <v>4</v>
      </c>
      <c r="K13" s="60"/>
      <c r="L13" s="83">
        <v>338</v>
      </c>
      <c r="M13" s="45">
        <v>146</v>
      </c>
      <c r="N13" s="173">
        <f t="shared" si="2"/>
        <v>484</v>
      </c>
      <c r="O13" s="38">
        <v>8</v>
      </c>
      <c r="P13" s="22"/>
      <c r="Q13" s="65">
        <f t="shared" si="3"/>
        <v>702</v>
      </c>
      <c r="R13" s="94">
        <f t="shared" si="3"/>
        <v>316</v>
      </c>
      <c r="S13" s="311">
        <f t="shared" si="4"/>
        <v>1018</v>
      </c>
      <c r="T13" s="142">
        <f t="shared" si="5"/>
        <v>11</v>
      </c>
      <c r="U13" s="31">
        <f t="shared" si="6"/>
        <v>7</v>
      </c>
      <c r="V13" s="50"/>
      <c r="W13" s="49">
        <f t="shared" si="7"/>
        <v>53569997</v>
      </c>
      <c r="X13" s="49">
        <f t="shared" si="8"/>
        <v>4</v>
      </c>
      <c r="Y13" s="49">
        <f t="shared" si="9"/>
        <v>102115989</v>
      </c>
      <c r="Z13" s="49">
        <f t="shared" si="10"/>
        <v>7</v>
      </c>
    </row>
    <row r="14" spans="1:26" ht="15" customHeight="1">
      <c r="A14" s="21">
        <v>98</v>
      </c>
      <c r="B14" s="88" t="s">
        <v>277</v>
      </c>
      <c r="C14" s="320" t="s">
        <v>278</v>
      </c>
      <c r="D14" s="320"/>
      <c r="E14" s="239"/>
      <c r="F14" s="83">
        <v>353</v>
      </c>
      <c r="G14" s="45">
        <v>160</v>
      </c>
      <c r="H14" s="84">
        <f t="shared" si="0"/>
        <v>513</v>
      </c>
      <c r="I14" s="18">
        <v>3</v>
      </c>
      <c r="J14" s="30">
        <f t="shared" si="1"/>
        <v>7</v>
      </c>
      <c r="K14" s="60"/>
      <c r="L14" s="174">
        <v>330</v>
      </c>
      <c r="M14" s="175">
        <v>152</v>
      </c>
      <c r="N14" s="176">
        <f t="shared" si="2"/>
        <v>482</v>
      </c>
      <c r="O14" s="610">
        <v>8</v>
      </c>
      <c r="P14" s="611"/>
      <c r="Q14" s="66">
        <f t="shared" si="3"/>
        <v>683</v>
      </c>
      <c r="R14" s="67">
        <f t="shared" si="3"/>
        <v>312</v>
      </c>
      <c r="S14" s="312">
        <f t="shared" si="4"/>
        <v>995</v>
      </c>
      <c r="T14" s="612">
        <f t="shared" si="5"/>
        <v>11</v>
      </c>
      <c r="U14" s="33">
        <f t="shared" si="6"/>
        <v>8</v>
      </c>
      <c r="W14" s="49">
        <f t="shared" si="7"/>
        <v>51459997</v>
      </c>
      <c r="X14" s="49">
        <f t="shared" si="8"/>
        <v>7</v>
      </c>
      <c r="Y14" s="49">
        <f t="shared" si="9"/>
        <v>99811989</v>
      </c>
      <c r="Z14" s="49">
        <f t="shared" si="10"/>
        <v>8</v>
      </c>
    </row>
    <row r="15" spans="1:26" ht="15" customHeight="1">
      <c r="A15" s="21">
        <v>96</v>
      </c>
      <c r="B15" s="88" t="s">
        <v>194</v>
      </c>
      <c r="C15" s="320" t="s">
        <v>195</v>
      </c>
      <c r="D15" s="320"/>
      <c r="E15" s="239"/>
      <c r="F15" s="83">
        <v>340</v>
      </c>
      <c r="G15" s="45">
        <v>158</v>
      </c>
      <c r="H15" s="84">
        <f aca="true" t="shared" si="11" ref="H15:H36">IF(SUM(F15,G15)&gt;0,SUM(F15,G15),"")</f>
        <v>498</v>
      </c>
      <c r="I15" s="18">
        <v>8</v>
      </c>
      <c r="J15" s="30">
        <f aca="true" t="shared" si="12" ref="J15:J22">IF(X15&gt;0,X15,"")</f>
        <v>9</v>
      </c>
      <c r="K15" s="294"/>
      <c r="L15" s="300"/>
      <c r="O15" s="49"/>
      <c r="P15" s="24"/>
      <c r="Q15" s="103"/>
      <c r="R15" s="103"/>
      <c r="S15" s="315"/>
      <c r="T15" s="316"/>
      <c r="U15" s="317">
        <f aca="true" t="shared" si="13" ref="U15:U27">IF(Z16&gt;0,Z16,"")</f>
      </c>
      <c r="V15" s="50"/>
      <c r="W15" s="49">
        <f t="shared" si="7"/>
        <v>49957992</v>
      </c>
      <c r="X15" s="49">
        <f t="shared" si="8"/>
        <v>9</v>
      </c>
      <c r="Y15" s="49">
        <f t="shared" si="9"/>
      </c>
      <c r="Z15" s="49">
        <f t="shared" si="10"/>
      </c>
    </row>
    <row r="16" spans="1:26" ht="15" customHeight="1">
      <c r="A16" s="21">
        <v>102</v>
      </c>
      <c r="B16" s="88" t="s">
        <v>196</v>
      </c>
      <c r="C16" s="320" t="s">
        <v>192</v>
      </c>
      <c r="D16" s="320"/>
      <c r="E16" s="239"/>
      <c r="F16" s="83">
        <v>350</v>
      </c>
      <c r="G16" s="45">
        <v>148</v>
      </c>
      <c r="H16" s="84">
        <f t="shared" si="11"/>
        <v>498</v>
      </c>
      <c r="I16" s="18">
        <v>13</v>
      </c>
      <c r="J16" s="30">
        <f t="shared" si="12"/>
        <v>10</v>
      </c>
      <c r="K16" s="294"/>
      <c r="L16" s="655" t="s">
        <v>384</v>
      </c>
      <c r="M16" s="655"/>
      <c r="N16" s="655"/>
      <c r="O16" s="655"/>
      <c r="P16" s="655"/>
      <c r="Q16" s="655"/>
      <c r="R16" s="655"/>
      <c r="S16" s="655"/>
      <c r="T16" s="655"/>
      <c r="U16" s="655"/>
      <c r="W16" s="49">
        <f t="shared" si="7"/>
        <v>49947987</v>
      </c>
      <c r="X16" s="49">
        <f t="shared" si="8"/>
        <v>10</v>
      </c>
      <c r="Y16" s="49">
        <f t="shared" si="9"/>
      </c>
      <c r="Z16" s="49">
        <f t="shared" si="10"/>
      </c>
    </row>
    <row r="17" spans="1:26" ht="15" customHeight="1">
      <c r="A17" s="21">
        <v>103</v>
      </c>
      <c r="B17" s="88" t="s">
        <v>197</v>
      </c>
      <c r="C17" s="320" t="s">
        <v>198</v>
      </c>
      <c r="D17" s="320"/>
      <c r="E17" s="239">
        <v>0.4895833333333333</v>
      </c>
      <c r="F17" s="83">
        <v>342</v>
      </c>
      <c r="G17" s="45">
        <v>154</v>
      </c>
      <c r="H17" s="84">
        <f t="shared" si="11"/>
        <v>496</v>
      </c>
      <c r="I17" s="18">
        <v>12</v>
      </c>
      <c r="J17" s="30">
        <f t="shared" si="12"/>
        <v>11</v>
      </c>
      <c r="K17" s="294"/>
      <c r="L17" s="300"/>
      <c r="P17" s="24"/>
      <c r="Q17" s="103"/>
      <c r="R17" s="103"/>
      <c r="S17" s="315"/>
      <c r="T17" s="316"/>
      <c r="U17" s="317">
        <f t="shared" si="13"/>
      </c>
      <c r="V17" s="50"/>
      <c r="W17" s="49">
        <f t="shared" si="7"/>
        <v>49753988</v>
      </c>
      <c r="X17" s="49">
        <f t="shared" si="8"/>
        <v>11</v>
      </c>
      <c r="Y17" s="49">
        <f t="shared" si="9"/>
      </c>
      <c r="Z17" s="49">
        <f t="shared" si="10"/>
      </c>
    </row>
    <row r="18" spans="1:26" ht="15" customHeight="1">
      <c r="A18" s="21">
        <v>93</v>
      </c>
      <c r="B18" s="88" t="s">
        <v>230</v>
      </c>
      <c r="C18" s="283" t="s">
        <v>231</v>
      </c>
      <c r="D18" s="320"/>
      <c r="E18" s="239"/>
      <c r="F18" s="83">
        <v>338</v>
      </c>
      <c r="G18" s="45">
        <v>140</v>
      </c>
      <c r="H18" s="84">
        <f t="shared" si="11"/>
        <v>478</v>
      </c>
      <c r="I18" s="18">
        <v>9</v>
      </c>
      <c r="J18" s="30">
        <f t="shared" si="12"/>
        <v>12</v>
      </c>
      <c r="K18" s="294"/>
      <c r="L18" s="300"/>
      <c r="P18" s="24"/>
      <c r="Q18" s="103"/>
      <c r="R18" s="103"/>
      <c r="S18" s="315"/>
      <c r="T18" s="316"/>
      <c r="U18" s="317">
        <f t="shared" si="13"/>
      </c>
      <c r="W18" s="49">
        <f t="shared" si="7"/>
        <v>47939991</v>
      </c>
      <c r="X18" s="49">
        <f t="shared" si="8"/>
        <v>12</v>
      </c>
      <c r="Y18" s="49">
        <f t="shared" si="9"/>
      </c>
      <c r="Z18" s="49">
        <f t="shared" si="10"/>
      </c>
    </row>
    <row r="19" spans="1:26" ht="15" customHeight="1">
      <c r="A19" s="21">
        <v>104</v>
      </c>
      <c r="B19" s="88" t="s">
        <v>279</v>
      </c>
      <c r="C19" s="320" t="s">
        <v>262</v>
      </c>
      <c r="D19" s="320"/>
      <c r="E19" s="239"/>
      <c r="F19" s="83">
        <v>339</v>
      </c>
      <c r="G19" s="45">
        <v>139</v>
      </c>
      <c r="H19" s="84">
        <f t="shared" si="11"/>
        <v>478</v>
      </c>
      <c r="I19" s="18">
        <v>9</v>
      </c>
      <c r="J19" s="19">
        <f t="shared" si="12"/>
        <v>13</v>
      </c>
      <c r="K19" s="294"/>
      <c r="L19" s="300"/>
      <c r="P19" s="24"/>
      <c r="Q19" s="103"/>
      <c r="R19" s="103"/>
      <c r="S19" s="315"/>
      <c r="T19" s="316"/>
      <c r="U19" s="317">
        <f t="shared" si="13"/>
      </c>
      <c r="V19" s="50"/>
      <c r="W19" s="49">
        <f t="shared" si="7"/>
        <v>47938991</v>
      </c>
      <c r="X19" s="49">
        <f t="shared" si="8"/>
        <v>13</v>
      </c>
      <c r="Y19" s="49">
        <f t="shared" si="9"/>
      </c>
      <c r="Z19" s="49">
        <f t="shared" si="10"/>
      </c>
    </row>
    <row r="20" spans="1:26" ht="15" customHeight="1">
      <c r="A20" s="21">
        <v>97</v>
      </c>
      <c r="B20" s="88" t="s">
        <v>276</v>
      </c>
      <c r="C20" s="320" t="s">
        <v>264</v>
      </c>
      <c r="D20" s="320"/>
      <c r="E20" s="239"/>
      <c r="F20" s="83">
        <v>334</v>
      </c>
      <c r="G20" s="45">
        <v>127</v>
      </c>
      <c r="H20" s="84">
        <f t="shared" si="11"/>
        <v>461</v>
      </c>
      <c r="I20" s="18">
        <v>16</v>
      </c>
      <c r="J20" s="30">
        <f t="shared" si="12"/>
        <v>14</v>
      </c>
      <c r="K20" s="294"/>
      <c r="L20" s="300"/>
      <c r="P20" s="24"/>
      <c r="Q20" s="103"/>
      <c r="R20" s="103"/>
      <c r="S20" s="315"/>
      <c r="T20" s="316"/>
      <c r="U20" s="317">
        <f t="shared" si="13"/>
      </c>
      <c r="W20" s="49">
        <f t="shared" si="7"/>
        <v>46226984</v>
      </c>
      <c r="X20" s="49">
        <f t="shared" si="8"/>
        <v>14</v>
      </c>
      <c r="Y20" s="49">
        <f t="shared" si="9"/>
      </c>
      <c r="Z20" s="49">
        <f t="shared" si="10"/>
      </c>
    </row>
    <row r="21" spans="1:27" ht="15" customHeight="1">
      <c r="A21" s="21">
        <v>91</v>
      </c>
      <c r="B21" s="512" t="s">
        <v>354</v>
      </c>
      <c r="C21" s="520" t="s">
        <v>355</v>
      </c>
      <c r="D21" s="331"/>
      <c r="E21" s="239">
        <v>0.375</v>
      </c>
      <c r="F21" s="83"/>
      <c r="G21" s="45"/>
      <c r="H21" s="113">
        <f t="shared" si="11"/>
      </c>
      <c r="I21" s="18"/>
      <c r="J21" s="30">
        <f t="shared" si="12"/>
      </c>
      <c r="K21" s="294"/>
      <c r="L21" s="300"/>
      <c r="P21" s="24"/>
      <c r="Q21" s="103"/>
      <c r="R21" s="103"/>
      <c r="S21" s="315"/>
      <c r="T21" s="316"/>
      <c r="U21" s="317">
        <f t="shared" si="13"/>
      </c>
      <c r="V21" s="50"/>
      <c r="W21" s="49">
        <f t="shared" si="7"/>
      </c>
      <c r="X21" s="49">
        <f t="shared" si="8"/>
      </c>
      <c r="Y21" s="49">
        <f t="shared" si="9"/>
      </c>
      <c r="Z21" s="49">
        <f t="shared" si="10"/>
      </c>
      <c r="AA21" s="51"/>
    </row>
    <row r="22" spans="1:26" ht="15" customHeight="1">
      <c r="A22" s="26">
        <v>105</v>
      </c>
      <c r="B22" s="524" t="s">
        <v>280</v>
      </c>
      <c r="C22" s="523" t="s">
        <v>281</v>
      </c>
      <c r="D22" s="393"/>
      <c r="E22" s="333"/>
      <c r="F22" s="365"/>
      <c r="G22" s="175"/>
      <c r="H22" s="176">
        <f t="shared" si="11"/>
      </c>
      <c r="I22" s="27"/>
      <c r="J22" s="143">
        <f t="shared" si="12"/>
      </c>
      <c r="K22" s="294"/>
      <c r="L22" s="300"/>
      <c r="P22" s="58"/>
      <c r="Q22" s="103"/>
      <c r="R22" s="103"/>
      <c r="S22" s="315"/>
      <c r="T22" s="316"/>
      <c r="U22" s="317">
        <f t="shared" si="13"/>
      </c>
      <c r="W22" s="49">
        <f t="shared" si="7"/>
      </c>
      <c r="X22" s="49">
        <f t="shared" si="8"/>
      </c>
      <c r="Y22" s="49">
        <f t="shared" si="9"/>
      </c>
      <c r="Z22" s="49">
        <f t="shared" si="10"/>
      </c>
    </row>
    <row r="23" spans="1:26" ht="15" customHeight="1" hidden="1">
      <c r="A23" s="23">
        <v>108</v>
      </c>
      <c r="B23" s="88"/>
      <c r="C23" s="330"/>
      <c r="D23" s="330"/>
      <c r="E23" s="240">
        <v>0.5416666666666666</v>
      </c>
      <c r="F23" s="295"/>
      <c r="G23" s="376"/>
      <c r="H23" s="384">
        <f t="shared" si="11"/>
      </c>
      <c r="I23" s="297"/>
      <c r="J23" s="399">
        <f aca="true" t="shared" si="14" ref="J23:J36">IF(X23&gt;0,X23,"")</f>
      </c>
      <c r="K23" s="309"/>
      <c r="L23" s="300"/>
      <c r="P23" s="24"/>
      <c r="Q23" s="103"/>
      <c r="R23" s="103"/>
      <c r="S23" s="315"/>
      <c r="T23" s="316"/>
      <c r="U23" s="317">
        <f t="shared" si="13"/>
      </c>
      <c r="V23" s="50"/>
      <c r="W23" s="49">
        <f t="shared" si="7"/>
      </c>
      <c r="X23" s="49">
        <f t="shared" si="8"/>
      </c>
      <c r="Y23" s="50">
        <f aca="true" t="shared" si="15" ref="Y23:Y31">IF(AND(SUM(R22)&gt;0,ISNUMBER(T22)),100000*S22+1000*R22-T22,"")</f>
      </c>
      <c r="Z23" s="50">
        <f aca="true" t="shared" si="16" ref="Z23:Z31">IF(AND(SUM(R22)&gt;0,ISNUMBER(T22)),RANK(Y23,$Y$7:$Y$28,0),"")</f>
      </c>
    </row>
    <row r="24" spans="1:26" ht="15" customHeight="1" hidden="1">
      <c r="A24" s="21">
        <v>109</v>
      </c>
      <c r="B24" s="88"/>
      <c r="C24" s="320"/>
      <c r="D24" s="320"/>
      <c r="E24" s="239"/>
      <c r="F24" s="83"/>
      <c r="G24" s="45"/>
      <c r="H24" s="84">
        <f t="shared" si="11"/>
      </c>
      <c r="I24" s="18"/>
      <c r="J24" s="30">
        <f t="shared" si="14"/>
      </c>
      <c r="K24" s="294"/>
      <c r="L24" s="300"/>
      <c r="P24" s="24"/>
      <c r="Q24" s="103"/>
      <c r="R24" s="103"/>
      <c r="S24" s="315"/>
      <c r="T24" s="316"/>
      <c r="U24" s="317">
        <f t="shared" si="13"/>
      </c>
      <c r="W24" s="49">
        <f t="shared" si="7"/>
      </c>
      <c r="X24" s="49">
        <f t="shared" si="8"/>
      </c>
      <c r="Y24" s="49">
        <f t="shared" si="15"/>
      </c>
      <c r="Z24" s="49">
        <f t="shared" si="16"/>
      </c>
    </row>
    <row r="25" spans="1:26" ht="15" customHeight="1" hidden="1">
      <c r="A25" s="21">
        <v>110</v>
      </c>
      <c r="B25" s="88"/>
      <c r="C25" s="320"/>
      <c r="D25" s="320"/>
      <c r="E25" s="239"/>
      <c r="F25" s="83"/>
      <c r="G25" s="45"/>
      <c r="H25" s="84">
        <f t="shared" si="11"/>
      </c>
      <c r="I25" s="18"/>
      <c r="J25" s="30">
        <f t="shared" si="14"/>
      </c>
      <c r="K25" s="294"/>
      <c r="L25" s="300"/>
      <c r="P25" s="300"/>
      <c r="Q25" s="103"/>
      <c r="R25" s="103"/>
      <c r="S25" s="315"/>
      <c r="T25" s="316"/>
      <c r="U25" s="317">
        <f t="shared" si="13"/>
      </c>
      <c r="V25" s="50"/>
      <c r="W25" s="49">
        <f t="shared" si="7"/>
      </c>
      <c r="X25" s="49">
        <f t="shared" si="8"/>
      </c>
      <c r="Y25" s="49">
        <f t="shared" si="15"/>
      </c>
      <c r="Z25" s="49">
        <f t="shared" si="16"/>
      </c>
    </row>
    <row r="26" spans="1:26" ht="15" customHeight="1" hidden="1">
      <c r="A26" s="21">
        <v>111</v>
      </c>
      <c r="B26" s="400"/>
      <c r="C26" s="393"/>
      <c r="D26" s="393"/>
      <c r="E26" s="333"/>
      <c r="F26" s="365"/>
      <c r="G26" s="175"/>
      <c r="H26" s="176">
        <f t="shared" si="11"/>
      </c>
      <c r="I26" s="27"/>
      <c r="J26" s="143">
        <f t="shared" si="14"/>
      </c>
      <c r="K26" s="294"/>
      <c r="L26" s="300"/>
      <c r="P26" s="24"/>
      <c r="Q26" s="103">
        <f aca="true" t="shared" si="17" ref="Q26:T27">IF(AND(ISNUMBER(F27),ISNUMBER(L26)),SUM(F27,L26),"")</f>
      </c>
      <c r="R26" s="103">
        <f t="shared" si="17"/>
      </c>
      <c r="S26" s="315">
        <f t="shared" si="17"/>
      </c>
      <c r="T26" s="316">
        <f t="shared" si="17"/>
      </c>
      <c r="U26" s="317">
        <f t="shared" si="13"/>
      </c>
      <c r="W26" s="49">
        <f t="shared" si="7"/>
      </c>
      <c r="X26" s="49">
        <f t="shared" si="8"/>
      </c>
      <c r="Y26" s="49">
        <f t="shared" si="15"/>
      </c>
      <c r="Z26" s="49">
        <f t="shared" si="16"/>
      </c>
    </row>
    <row r="27" spans="1:26" ht="15" customHeight="1" hidden="1">
      <c r="A27" s="21">
        <v>112</v>
      </c>
      <c r="B27" s="396"/>
      <c r="C27" s="397"/>
      <c r="D27" s="398" t="s">
        <v>149</v>
      </c>
      <c r="E27" s="240">
        <v>0.579861111111111</v>
      </c>
      <c r="F27" s="295"/>
      <c r="G27" s="376"/>
      <c r="H27" s="384">
        <f t="shared" si="11"/>
      </c>
      <c r="I27" s="297"/>
      <c r="J27" s="399">
        <f t="shared" si="14"/>
      </c>
      <c r="K27" s="294"/>
      <c r="L27" s="300"/>
      <c r="P27" s="300"/>
      <c r="Q27" s="103">
        <f t="shared" si="17"/>
      </c>
      <c r="R27" s="103">
        <f t="shared" si="17"/>
      </c>
      <c r="S27" s="315">
        <f t="shared" si="17"/>
      </c>
      <c r="T27" s="316">
        <f t="shared" si="17"/>
      </c>
      <c r="U27" s="317">
        <f t="shared" si="13"/>
      </c>
      <c r="W27" s="49">
        <f t="shared" si="7"/>
      </c>
      <c r="X27" s="49">
        <f t="shared" si="8"/>
      </c>
      <c r="Y27" s="49">
        <f t="shared" si="15"/>
      </c>
      <c r="Z27" s="49">
        <f t="shared" si="16"/>
      </c>
    </row>
    <row r="28" spans="1:26" s="50" customFormat="1" ht="15" customHeight="1" hidden="1">
      <c r="A28" s="21">
        <v>113</v>
      </c>
      <c r="B28" s="342"/>
      <c r="C28" s="323"/>
      <c r="D28" s="327" t="s">
        <v>149</v>
      </c>
      <c r="E28" s="239"/>
      <c r="F28" s="83"/>
      <c r="G28" s="45"/>
      <c r="H28" s="84">
        <f t="shared" si="11"/>
      </c>
      <c r="I28" s="18"/>
      <c r="J28" s="30">
        <f t="shared" si="14"/>
      </c>
      <c r="K28" s="294"/>
      <c r="L28" s="54"/>
      <c r="M28" s="54"/>
      <c r="N28" s="54"/>
      <c r="O28" s="54"/>
      <c r="P28" s="54"/>
      <c r="Q28" s="49"/>
      <c r="R28" s="49"/>
      <c r="S28" s="49"/>
      <c r="T28" s="54"/>
      <c r="U28" s="49"/>
      <c r="V28" s="49"/>
      <c r="W28" s="49">
        <f t="shared" si="7"/>
      </c>
      <c r="X28" s="49">
        <f t="shared" si="8"/>
      </c>
      <c r="Y28" s="49">
        <f t="shared" si="15"/>
      </c>
      <c r="Z28" s="49">
        <f t="shared" si="16"/>
      </c>
    </row>
    <row r="29" spans="1:26" ht="15" customHeight="1" hidden="1">
      <c r="A29" s="21">
        <v>114</v>
      </c>
      <c r="B29" s="342"/>
      <c r="C29" s="323"/>
      <c r="D29" s="327" t="s">
        <v>149</v>
      </c>
      <c r="E29" s="239"/>
      <c r="F29" s="83"/>
      <c r="G29" s="45"/>
      <c r="H29" s="84">
        <f t="shared" si="11"/>
      </c>
      <c r="I29" s="18"/>
      <c r="J29" s="30">
        <f t="shared" si="14"/>
      </c>
      <c r="L29" s="306"/>
      <c r="M29" s="51"/>
      <c r="N29" s="141"/>
      <c r="O29" s="141"/>
      <c r="P29" s="51"/>
      <c r="Q29" s="51"/>
      <c r="R29" s="141"/>
      <c r="S29" s="51"/>
      <c r="T29" s="51"/>
      <c r="U29" s="49"/>
      <c r="W29" s="49">
        <f t="shared" si="7"/>
      </c>
      <c r="X29" s="49">
        <f t="shared" si="8"/>
      </c>
      <c r="Y29" s="49">
        <f t="shared" si="15"/>
      </c>
      <c r="Z29" s="49">
        <f t="shared" si="16"/>
      </c>
    </row>
    <row r="30" spans="1:26" ht="15" customHeight="1" hidden="1">
      <c r="A30" s="21">
        <v>115</v>
      </c>
      <c r="B30" s="342"/>
      <c r="C30" s="323"/>
      <c r="D30" s="327" t="s">
        <v>148</v>
      </c>
      <c r="E30" s="239"/>
      <c r="F30" s="83"/>
      <c r="G30" s="45"/>
      <c r="H30" s="84">
        <f t="shared" si="11"/>
      </c>
      <c r="I30" s="18"/>
      <c r="J30" s="30">
        <f t="shared" si="14"/>
      </c>
      <c r="W30" s="49">
        <f t="shared" si="7"/>
      </c>
      <c r="X30" s="49">
        <f t="shared" si="8"/>
      </c>
      <c r="Y30" s="49">
        <f t="shared" si="15"/>
      </c>
      <c r="Z30" s="49">
        <f t="shared" si="16"/>
      </c>
    </row>
    <row r="31" spans="1:26" ht="15" customHeight="1" hidden="1">
      <c r="A31" s="21">
        <v>116</v>
      </c>
      <c r="B31" s="342"/>
      <c r="C31" s="323"/>
      <c r="D31" s="327" t="s">
        <v>148</v>
      </c>
      <c r="E31" s="239">
        <v>0.6180555555555556</v>
      </c>
      <c r="F31" s="83"/>
      <c r="G31" s="45"/>
      <c r="H31" s="84">
        <f t="shared" si="11"/>
      </c>
      <c r="I31" s="18"/>
      <c r="J31" s="19">
        <f t="shared" si="14"/>
      </c>
      <c r="W31" s="49">
        <f t="shared" si="7"/>
      </c>
      <c r="X31" s="49">
        <f t="shared" si="8"/>
      </c>
      <c r="Y31" s="49">
        <f t="shared" si="15"/>
      </c>
      <c r="Z31" s="49">
        <f t="shared" si="16"/>
      </c>
    </row>
    <row r="32" spans="1:26" ht="15" customHeight="1" hidden="1">
      <c r="A32" s="21">
        <v>117</v>
      </c>
      <c r="B32" s="342"/>
      <c r="C32" s="323"/>
      <c r="D32" s="327" t="s">
        <v>148</v>
      </c>
      <c r="E32" s="239"/>
      <c r="F32" s="83"/>
      <c r="G32" s="45"/>
      <c r="H32" s="84">
        <f t="shared" si="11"/>
      </c>
      <c r="I32" s="18"/>
      <c r="J32" s="19">
        <f t="shared" si="14"/>
      </c>
      <c r="W32" s="49">
        <f t="shared" si="7"/>
      </c>
      <c r="X32" s="49">
        <f t="shared" si="8"/>
      </c>
      <c r="Y32" s="49">
        <f>IF(AND(SUM(C38)&gt;0,ISNUMBER(T31)),100000*S31+1000*C38-T31,"")</f>
      </c>
      <c r="Z32" s="49">
        <f>IF(AND(SUM(C38)&gt;0,ISNUMBER(T31)),RANK(Y32,$Y$7:$Y$28,0),"")</f>
      </c>
    </row>
    <row r="33" spans="1:26" ht="15" customHeight="1" hidden="1">
      <c r="A33" s="21">
        <v>118</v>
      </c>
      <c r="B33" s="343"/>
      <c r="C33" s="322"/>
      <c r="D33" s="325" t="s">
        <v>151</v>
      </c>
      <c r="E33" s="239"/>
      <c r="F33" s="83"/>
      <c r="G33" s="45"/>
      <c r="H33" s="84">
        <f t="shared" si="11"/>
      </c>
      <c r="I33" s="18"/>
      <c r="J33" s="30">
        <f t="shared" si="14"/>
      </c>
      <c r="W33" s="49">
        <f t="shared" si="7"/>
      </c>
      <c r="X33" s="49">
        <f t="shared" si="8"/>
      </c>
      <c r="Y33" s="49">
        <f>IF(AND(SUM(R32)&gt;0,ISNUMBER(T32)),100000*S32+1000*R32-T32,"")</f>
      </c>
      <c r="Z33" s="49">
        <f>IF(AND(SUM(R32)&gt;0,ISNUMBER(T32)),RANK(Y33,$Y$7:$Y$28,0),"")</f>
      </c>
    </row>
    <row r="34" spans="1:26" ht="15" customHeight="1" hidden="1">
      <c r="A34" s="21">
        <v>119</v>
      </c>
      <c r="B34" s="343"/>
      <c r="C34" s="322"/>
      <c r="D34" s="325" t="s">
        <v>151</v>
      </c>
      <c r="E34" s="239"/>
      <c r="F34" s="83"/>
      <c r="G34" s="45"/>
      <c r="H34" s="84">
        <f t="shared" si="11"/>
      </c>
      <c r="I34" s="18"/>
      <c r="J34" s="30">
        <f t="shared" si="14"/>
      </c>
      <c r="W34" s="49">
        <f t="shared" si="7"/>
      </c>
      <c r="X34" s="49">
        <f t="shared" si="8"/>
      </c>
      <c r="Y34" s="49">
        <f>IF(AND(SUM(R33)&gt;0,ISNUMBER(T33)),100000*S33+1000*R33-T33,"")</f>
      </c>
      <c r="Z34" s="49">
        <f>IF(AND(SUM(R33)&gt;0,ISNUMBER(T33)),RANK(Y34,$Y$7:$Y$28,0),"")</f>
      </c>
    </row>
    <row r="35" spans="1:26" ht="15" customHeight="1" hidden="1">
      <c r="A35" s="21">
        <v>120</v>
      </c>
      <c r="B35" s="343"/>
      <c r="C35" s="322"/>
      <c r="D35" s="325" t="s">
        <v>150</v>
      </c>
      <c r="E35" s="239">
        <v>0.65625</v>
      </c>
      <c r="F35" s="83"/>
      <c r="G35" s="45"/>
      <c r="H35" s="84">
        <f t="shared" si="11"/>
      </c>
      <c r="I35" s="18"/>
      <c r="J35" s="30">
        <f t="shared" si="14"/>
      </c>
      <c r="W35" s="49">
        <f t="shared" si="7"/>
      </c>
      <c r="X35" s="49">
        <f t="shared" si="8"/>
      </c>
      <c r="Y35" s="49">
        <f>IF(AND(SUM(R34)&gt;0,ISNUMBER(T34)),100000*S34+1000*R34-T34,"")</f>
      </c>
      <c r="Z35" s="49">
        <f>IF(AND(SUM(R34)&gt;0,ISNUMBER(T34)),RANK(Y35,$Y$7:$Y$28,0),"")</f>
      </c>
    </row>
    <row r="36" spans="1:26" ht="15" customHeight="1" hidden="1">
      <c r="A36" s="21">
        <v>121</v>
      </c>
      <c r="B36" s="343"/>
      <c r="C36" s="322"/>
      <c r="D36" s="325" t="s">
        <v>150</v>
      </c>
      <c r="E36" s="239"/>
      <c r="F36" s="83"/>
      <c r="G36" s="45"/>
      <c r="H36" s="84">
        <f t="shared" si="11"/>
      </c>
      <c r="I36" s="18"/>
      <c r="J36" s="30">
        <f t="shared" si="14"/>
      </c>
      <c r="W36" s="49">
        <f t="shared" si="7"/>
      </c>
      <c r="X36" s="49">
        <f t="shared" si="8"/>
      </c>
      <c r="Y36" s="49">
        <f>IF(AND(SUM(R35)&gt;0,ISNUMBER(T35)),100000*S35+1000*R35-T35,"")</f>
      </c>
      <c r="Z36" s="49">
        <f>IF(AND(SUM(R35)&gt;0,ISNUMBER(T35)),RANK(Y36,$Y$7:$Y$28,0),"")</f>
      </c>
    </row>
    <row r="37" spans="1:10" ht="15" customHeight="1" hidden="1">
      <c r="A37" s="21">
        <v>122</v>
      </c>
      <c r="B37" s="344"/>
      <c r="C37" s="324"/>
      <c r="D37" s="326" t="s">
        <v>153</v>
      </c>
      <c r="E37" s="239"/>
      <c r="F37" s="83"/>
      <c r="G37" s="45"/>
      <c r="H37" s="113"/>
      <c r="I37" s="18"/>
      <c r="J37" s="318"/>
    </row>
    <row r="38" spans="1:26" ht="15" customHeight="1" hidden="1">
      <c r="A38" s="21">
        <v>123</v>
      </c>
      <c r="B38" s="346"/>
      <c r="C38" s="370"/>
      <c r="D38" s="347" t="s">
        <v>152</v>
      </c>
      <c r="E38" s="280"/>
      <c r="F38" s="314"/>
      <c r="G38" s="175"/>
      <c r="H38" s="176">
        <f>IF(SUM(F38,G38)&gt;0,SUM(F38,G38),"")</f>
      </c>
      <c r="I38" s="27"/>
      <c r="J38" s="143">
        <f>IF(X38&gt;0,X38,"")</f>
      </c>
      <c r="W38" s="49">
        <f>IF(SUM(H38)&gt;0,100000*H38+1000*G38-I38,"")</f>
      </c>
      <c r="X38" s="49">
        <f>IF(SUM(H38)&gt;0,RANK(W38,$W$7:$W$38,0),"")</f>
      </c>
      <c r="Y38" s="49">
        <f>IF(AND(SUM(R37)&gt;0,ISNUMBER(T37)),100000*S37+1000*R37-T37,"")</f>
      </c>
      <c r="Z38" s="49">
        <f>IF(AND(SUM(R37)&gt;0,ISNUMBER(T37)),RANK(Y38,$Y$7:$Y$28,0),"")</f>
      </c>
    </row>
    <row r="39" spans="2:21" ht="12.75">
      <c r="B39" s="339"/>
      <c r="R39" s="49"/>
      <c r="S39" s="49"/>
      <c r="T39" s="49"/>
      <c r="U39" s="49"/>
    </row>
    <row r="40" spans="1:4" ht="15.75">
      <c r="A40" s="108" t="s">
        <v>387</v>
      </c>
      <c r="B40" s="54"/>
      <c r="C40" s="54"/>
      <c r="D40" s="54"/>
    </row>
  </sheetData>
  <sheetProtection/>
  <mergeCells count="1">
    <mergeCell ref="L16:U16"/>
  </mergeCells>
  <conditionalFormatting sqref="L14">
    <cfRule type="cellIs" priority="65" dxfId="2" operator="lessThan" stopIfTrue="1">
      <formula>360</formula>
    </cfRule>
    <cfRule type="cellIs" priority="66" dxfId="10" operator="between" stopIfTrue="1">
      <formula>360</formula>
      <formula>399</formula>
    </cfRule>
    <cfRule type="cellIs" priority="67" dxfId="9" operator="greaterThanOrEqual" stopIfTrue="1">
      <formula>400</formula>
    </cfRule>
  </conditionalFormatting>
  <conditionalFormatting sqref="J7:J38">
    <cfRule type="cellIs" priority="136" dxfId="1" operator="between" stopIfTrue="1">
      <formula>1</formula>
      <formula>8</formula>
    </cfRule>
    <cfRule type="cellIs" priority="137" dxfId="2" operator="greaterThanOrEqual" stopIfTrue="1">
      <formula>9</formula>
    </cfRule>
  </conditionalFormatting>
  <conditionalFormatting sqref="O9 O13">
    <cfRule type="cellIs" priority="138" dxfId="0" operator="equal" stopIfTrue="1">
      <formula>0</formula>
    </cfRule>
    <cfRule type="cellIs" priority="139" dxfId="1" operator="equal" stopIfTrue="1">
      <formula>1</formula>
    </cfRule>
    <cfRule type="cellIs" priority="140" dxfId="37" operator="greaterThan" stopIfTrue="1">
      <formula>1</formula>
    </cfRule>
  </conditionalFormatting>
  <conditionalFormatting sqref="T7:T13 O7:O13 T17:T27 T15">
    <cfRule type="cellIs" priority="141" dxfId="0" operator="equal" stopIfTrue="1">
      <formula>0</formula>
    </cfRule>
  </conditionalFormatting>
  <conditionalFormatting sqref="S17:S27 S15">
    <cfRule type="cellIs" priority="142" dxfId="0" operator="greaterThanOrEqual" stopIfTrue="1">
      <formula>900</formula>
    </cfRule>
    <cfRule type="cellIs" priority="143" dxfId="1" operator="greaterThanOrEqual" stopIfTrue="1">
      <formula>800</formula>
    </cfRule>
  </conditionalFormatting>
  <conditionalFormatting sqref="R13 R17:R27 R15">
    <cfRule type="cellIs" priority="144" dxfId="0" operator="greaterThanOrEqual" stopIfTrue="1">
      <formula>300</formula>
    </cfRule>
    <cfRule type="cellIs" priority="145" dxfId="1" operator="greaterThanOrEqual" stopIfTrue="1">
      <formula>250</formula>
    </cfRule>
  </conditionalFormatting>
  <conditionalFormatting sqref="Q13 Q17:Q27 Q15">
    <cfRule type="cellIs" priority="146" dxfId="0" operator="greaterThanOrEqual" stopIfTrue="1">
      <formula>600</formula>
    </cfRule>
    <cfRule type="cellIs" priority="147" dxfId="1" operator="greaterThanOrEqual" stopIfTrue="1">
      <formula>550</formula>
    </cfRule>
  </conditionalFormatting>
  <conditionalFormatting sqref="U17:U27 U7:U15">
    <cfRule type="cellIs" priority="134" dxfId="53" operator="between" stopIfTrue="1">
      <formula>1</formula>
      <formula>3</formula>
    </cfRule>
    <cfRule type="cellIs" priority="135" dxfId="2" operator="between" stopIfTrue="1">
      <formula>4</formula>
      <formula>8</formula>
    </cfRule>
  </conditionalFormatting>
  <conditionalFormatting sqref="H7:H38">
    <cfRule type="cellIs" priority="131" dxfId="2" operator="lessThan" stopIfTrue="1">
      <formula>500</formula>
    </cfRule>
    <cfRule type="cellIs" priority="132" dxfId="1" operator="between" stopIfTrue="1">
      <formula>501</formula>
      <formula>549</formula>
    </cfRule>
    <cfRule type="cellIs" priority="133" dxfId="0" operator="greaterThanOrEqual" stopIfTrue="1">
      <formula>550</formula>
    </cfRule>
  </conditionalFormatting>
  <conditionalFormatting sqref="N7:N13">
    <cfRule type="cellIs" priority="125" dxfId="2" operator="lessThan" stopIfTrue="1">
      <formula>500</formula>
    </cfRule>
    <cfRule type="cellIs" priority="126" dxfId="1" operator="between" stopIfTrue="1">
      <formula>501</formula>
      <formula>549</formula>
    </cfRule>
    <cfRule type="cellIs" priority="127" dxfId="0" operator="greaterThanOrEqual" stopIfTrue="1">
      <formula>550</formula>
    </cfRule>
  </conditionalFormatting>
  <conditionalFormatting sqref="M7:M13">
    <cfRule type="cellIs" priority="128" dxfId="2" operator="lessThan" stopIfTrue="1">
      <formula>140</formula>
    </cfRule>
    <cfRule type="cellIs" priority="129" dxfId="1" operator="between" stopIfTrue="1">
      <formula>140</formula>
      <formula>199</formula>
    </cfRule>
    <cfRule type="cellIs" priority="130" dxfId="0" operator="greaterThanOrEqual" stopIfTrue="1">
      <formula>200</formula>
    </cfRule>
  </conditionalFormatting>
  <conditionalFormatting sqref="L7:L13">
    <cfRule type="cellIs" priority="122" dxfId="2" operator="lessThan" stopIfTrue="1">
      <formula>360</formula>
    </cfRule>
    <cfRule type="cellIs" priority="123" dxfId="10" operator="between" stopIfTrue="1">
      <formula>360</formula>
      <formula>399</formula>
    </cfRule>
    <cfRule type="cellIs" priority="124" dxfId="9" operator="greaterThanOrEqual" stopIfTrue="1">
      <formula>400</formula>
    </cfRule>
  </conditionalFormatting>
  <conditionalFormatting sqref="S7">
    <cfRule type="cellIs" priority="116" dxfId="0" operator="greaterThanOrEqual" stopIfTrue="1">
      <formula>1100</formula>
    </cfRule>
    <cfRule type="cellIs" priority="117" dxfId="1" operator="between" stopIfTrue="1">
      <formula>1000</formula>
      <formula>1099</formula>
    </cfRule>
  </conditionalFormatting>
  <conditionalFormatting sqref="R7">
    <cfRule type="cellIs" priority="118" dxfId="0" operator="greaterThanOrEqual" stopIfTrue="1">
      <formula>400</formula>
    </cfRule>
    <cfRule type="cellIs" priority="119" dxfId="1" operator="between" stopIfTrue="1">
      <formula>280</formula>
      <formula>399</formula>
    </cfRule>
  </conditionalFormatting>
  <conditionalFormatting sqref="Q7">
    <cfRule type="cellIs" priority="120" dxfId="0" operator="greaterThanOrEqual" stopIfTrue="1">
      <formula>800</formula>
    </cfRule>
    <cfRule type="cellIs" priority="121" dxfId="1" operator="between" stopIfTrue="1">
      <formula>720</formula>
      <formula>799</formula>
    </cfRule>
  </conditionalFormatting>
  <conditionalFormatting sqref="Q7">
    <cfRule type="cellIs" priority="115" dxfId="2" operator="lessThan" stopIfTrue="1">
      <formula>720</formula>
    </cfRule>
  </conditionalFormatting>
  <conditionalFormatting sqref="R7">
    <cfRule type="cellIs" priority="114" dxfId="2" operator="lessThan" stopIfTrue="1">
      <formula>280</formula>
    </cfRule>
  </conditionalFormatting>
  <conditionalFormatting sqref="S7">
    <cfRule type="cellIs" priority="113" dxfId="2" operator="lessThan" stopIfTrue="1">
      <formula>1000</formula>
    </cfRule>
  </conditionalFormatting>
  <conditionalFormatting sqref="S8">
    <cfRule type="cellIs" priority="107" dxfId="0" operator="greaterThanOrEqual" stopIfTrue="1">
      <formula>1100</formula>
    </cfRule>
    <cfRule type="cellIs" priority="108" dxfId="1" operator="between" stopIfTrue="1">
      <formula>1000</formula>
      <formula>1099</formula>
    </cfRule>
  </conditionalFormatting>
  <conditionalFormatting sqref="R8">
    <cfRule type="cellIs" priority="109" dxfId="0" operator="greaterThanOrEqual" stopIfTrue="1">
      <formula>400</formula>
    </cfRule>
    <cfRule type="cellIs" priority="110" dxfId="1" operator="between" stopIfTrue="1">
      <formula>280</formula>
      <formula>399</formula>
    </cfRule>
  </conditionalFormatting>
  <conditionalFormatting sqref="Q8">
    <cfRule type="cellIs" priority="111" dxfId="0" operator="greaterThanOrEqual" stopIfTrue="1">
      <formula>800</formula>
    </cfRule>
    <cfRule type="cellIs" priority="112" dxfId="1" operator="between" stopIfTrue="1">
      <formula>720</formula>
      <formula>799</formula>
    </cfRule>
  </conditionalFormatting>
  <conditionalFormatting sqref="Q8">
    <cfRule type="cellIs" priority="106" dxfId="2" operator="lessThan" stopIfTrue="1">
      <formula>720</formula>
    </cfRule>
  </conditionalFormatting>
  <conditionalFormatting sqref="R8">
    <cfRule type="cellIs" priority="105" dxfId="2" operator="lessThan" stopIfTrue="1">
      <formula>280</formula>
    </cfRule>
  </conditionalFormatting>
  <conditionalFormatting sqref="S8">
    <cfRule type="cellIs" priority="104" dxfId="2" operator="lessThan" stopIfTrue="1">
      <formula>1000</formula>
    </cfRule>
  </conditionalFormatting>
  <conditionalFormatting sqref="S9:S14">
    <cfRule type="cellIs" priority="98" dxfId="0" operator="greaterThanOrEqual" stopIfTrue="1">
      <formula>1100</formula>
    </cfRule>
    <cfRule type="cellIs" priority="99" dxfId="1" operator="between" stopIfTrue="1">
      <formula>1000</formula>
      <formula>1099</formula>
    </cfRule>
  </conditionalFormatting>
  <conditionalFormatting sqref="R9:R12">
    <cfRule type="cellIs" priority="100" dxfId="0" operator="greaterThanOrEqual" stopIfTrue="1">
      <formula>400</formula>
    </cfRule>
    <cfRule type="cellIs" priority="101" dxfId="1" operator="between" stopIfTrue="1">
      <formula>280</formula>
      <formula>399</formula>
    </cfRule>
  </conditionalFormatting>
  <conditionalFormatting sqref="Q9:Q12">
    <cfRule type="cellIs" priority="102" dxfId="0" operator="greaterThanOrEqual" stopIfTrue="1">
      <formula>800</formula>
    </cfRule>
    <cfRule type="cellIs" priority="103" dxfId="1" operator="between" stopIfTrue="1">
      <formula>720</formula>
      <formula>799</formula>
    </cfRule>
  </conditionalFormatting>
  <conditionalFormatting sqref="Q9:Q12">
    <cfRule type="cellIs" priority="97" dxfId="2" operator="lessThan" stopIfTrue="1">
      <formula>720</formula>
    </cfRule>
  </conditionalFormatting>
  <conditionalFormatting sqref="R9:R12">
    <cfRule type="cellIs" priority="96" dxfId="2" operator="lessThan" stopIfTrue="1">
      <formula>280</formula>
    </cfRule>
  </conditionalFormatting>
  <conditionalFormatting sqref="S9:S14">
    <cfRule type="cellIs" priority="95" dxfId="2" operator="lessThan" stopIfTrue="1">
      <formula>1000</formula>
    </cfRule>
  </conditionalFormatting>
  <conditionalFormatting sqref="O14">
    <cfRule type="cellIs" priority="74" dxfId="0" operator="equal" stopIfTrue="1">
      <formula>0</formula>
    </cfRule>
    <cfRule type="cellIs" priority="75" dxfId="1" operator="equal" stopIfTrue="1">
      <formula>1</formula>
    </cfRule>
    <cfRule type="cellIs" priority="76" dxfId="37" operator="greaterThan" stopIfTrue="1">
      <formula>1</formula>
    </cfRule>
  </conditionalFormatting>
  <conditionalFormatting sqref="T14 O14">
    <cfRule type="cellIs" priority="77" dxfId="0" operator="equal" stopIfTrue="1">
      <formula>0</formula>
    </cfRule>
  </conditionalFormatting>
  <conditionalFormatting sqref="R14">
    <cfRule type="cellIs" priority="78" dxfId="0" operator="greaterThanOrEqual" stopIfTrue="1">
      <formula>300</formula>
    </cfRule>
    <cfRule type="cellIs" priority="79" dxfId="1" operator="greaterThanOrEqual" stopIfTrue="1">
      <formula>250</formula>
    </cfRule>
  </conditionalFormatting>
  <conditionalFormatting sqref="Q14">
    <cfRule type="cellIs" priority="80" dxfId="0" operator="greaterThanOrEqual" stopIfTrue="1">
      <formula>600</formula>
    </cfRule>
    <cfRule type="cellIs" priority="81" dxfId="1" operator="greaterThanOrEqual" stopIfTrue="1">
      <formula>550</formula>
    </cfRule>
  </conditionalFormatting>
  <conditionalFormatting sqref="N14">
    <cfRule type="cellIs" priority="68" dxfId="2" operator="lessThan" stopIfTrue="1">
      <formula>500</formula>
    </cfRule>
    <cfRule type="cellIs" priority="69" dxfId="1" operator="between" stopIfTrue="1">
      <formula>501</formula>
      <formula>549</formula>
    </cfRule>
    <cfRule type="cellIs" priority="70" dxfId="0" operator="greaterThanOrEqual" stopIfTrue="1">
      <formula>550</formula>
    </cfRule>
  </conditionalFormatting>
  <conditionalFormatting sqref="M14">
    <cfRule type="cellIs" priority="71" dxfId="2" operator="lessThan" stopIfTrue="1">
      <formula>140</formula>
    </cfRule>
    <cfRule type="cellIs" priority="72" dxfId="1" operator="between" stopIfTrue="1">
      <formula>140</formula>
      <formula>199</formula>
    </cfRule>
    <cfRule type="cellIs" priority="73" dxfId="0" operator="greaterThanOrEqual" stopIfTrue="1">
      <formula>200</formula>
    </cfRule>
  </conditionalFormatting>
  <conditionalFormatting sqref="F14:F34">
    <cfRule type="cellIs" priority="49" dxfId="2" operator="lessThan" stopIfTrue="1">
      <formula>360</formula>
    </cfRule>
    <cfRule type="cellIs" priority="50" dxfId="10" operator="between" stopIfTrue="1">
      <formula>360</formula>
      <formula>399</formula>
    </cfRule>
    <cfRule type="cellIs" priority="51" dxfId="9" operator="greaterThanOrEqual" stopIfTrue="1">
      <formula>400</formula>
    </cfRule>
  </conditionalFormatting>
  <conditionalFormatting sqref="G7:G13">
    <cfRule type="cellIs" priority="59" dxfId="2" operator="lessThan" stopIfTrue="1">
      <formula>140</formula>
    </cfRule>
    <cfRule type="cellIs" priority="60" dxfId="1" operator="between" stopIfTrue="1">
      <formula>140</formula>
      <formula>199</formula>
    </cfRule>
    <cfRule type="cellIs" priority="61" dxfId="0" operator="greaterThanOrEqual" stopIfTrue="1">
      <formula>200</formula>
    </cfRule>
  </conditionalFormatting>
  <conditionalFormatting sqref="F7:F13">
    <cfRule type="cellIs" priority="56" dxfId="2" operator="lessThan" stopIfTrue="1">
      <formula>360</formula>
    </cfRule>
    <cfRule type="cellIs" priority="57" dxfId="10" operator="between" stopIfTrue="1">
      <formula>360</formula>
      <formula>399</formula>
    </cfRule>
    <cfRule type="cellIs" priority="58" dxfId="9" operator="greaterThanOrEqual" stopIfTrue="1">
      <formula>400</formula>
    </cfRule>
  </conditionalFormatting>
  <conditionalFormatting sqref="G14:G34">
    <cfRule type="cellIs" priority="52" dxfId="2" operator="lessThan" stopIfTrue="1">
      <formula>140</formula>
    </cfRule>
    <cfRule type="cellIs" priority="53" dxfId="1" operator="between" stopIfTrue="1">
      <formula>140</formula>
      <formula>199</formula>
    </cfRule>
    <cfRule type="cellIs" priority="54" dxfId="0" operator="greaterThanOrEqual" stopIfTrue="1">
      <formula>200</formula>
    </cfRule>
  </conditionalFormatting>
  <conditionalFormatting sqref="F37">
    <cfRule type="cellIs" priority="7" dxfId="2" operator="lessThan" stopIfTrue="1">
      <formula>360</formula>
    </cfRule>
    <cfRule type="cellIs" priority="8" dxfId="10" operator="between" stopIfTrue="1">
      <formula>360</formula>
      <formula>399</formula>
    </cfRule>
    <cfRule type="cellIs" priority="9" dxfId="9" operator="greaterThanOrEqual" stopIfTrue="1">
      <formula>400</formula>
    </cfRule>
  </conditionalFormatting>
  <conditionalFormatting sqref="G35:G36 G38">
    <cfRule type="cellIs" priority="17" dxfId="2" operator="lessThan" stopIfTrue="1">
      <formula>140</formula>
    </cfRule>
    <cfRule type="cellIs" priority="18" dxfId="1" operator="between" stopIfTrue="1">
      <formula>140</formula>
      <formula>199</formula>
    </cfRule>
    <cfRule type="cellIs" priority="19" dxfId="0" operator="greaterThanOrEqual" stopIfTrue="1">
      <formula>200</formula>
    </cfRule>
  </conditionalFormatting>
  <conditionalFormatting sqref="F35:F36 F38">
    <cfRule type="cellIs" priority="14" dxfId="2" operator="lessThan" stopIfTrue="1">
      <formula>360</formula>
    </cfRule>
    <cfRule type="cellIs" priority="15" dxfId="10" operator="between" stopIfTrue="1">
      <formula>360</formula>
      <formula>399</formula>
    </cfRule>
    <cfRule type="cellIs" priority="16" dxfId="9" operator="greaterThanOrEqual" stopIfTrue="1">
      <formula>400</formula>
    </cfRule>
  </conditionalFormatting>
  <conditionalFormatting sqref="G37">
    <cfRule type="cellIs" priority="10" dxfId="2" operator="lessThan" stopIfTrue="1">
      <formula>140</formula>
    </cfRule>
    <cfRule type="cellIs" priority="11" dxfId="1" operator="between" stopIfTrue="1">
      <formula>140</formula>
      <formula>199</formula>
    </cfRule>
    <cfRule type="cellIs" priority="12" dxfId="0" operator="greaterThanOrEqual" stopIfTrue="1">
      <formula>200</formula>
    </cfRule>
  </conditionalFormatting>
  <conditionalFormatting sqref="I11:I15">
    <cfRule type="cellIs" priority="4" dxfId="0" operator="equal" stopIfTrue="1">
      <formula>0</formula>
    </cfRule>
  </conditionalFormatting>
  <conditionalFormatting sqref="I16:I35">
    <cfRule type="cellIs" priority="2" dxfId="0" operator="equal" stopIfTrue="1">
      <formula>0</formula>
    </cfRule>
  </conditionalFormatting>
  <conditionalFormatting sqref="I7:I10 I36:I38">
    <cfRule type="cellIs" priority="5" dxfId="0" operator="equal" stopIfTrue="1">
      <formula>0</formula>
    </cfRule>
  </conditionalFormatting>
  <printOptions horizontalCentered="1"/>
  <pageMargins left="0.3937007874015748" right="0.15748031496062992" top="0.07874015748031496" bottom="0" header="0.5118110236220472" footer="0.3937007874015748"/>
  <pageSetup horizontalDpi="300" verticalDpi="300" orientation="landscape" paperSize="9" r:id="rId1"/>
  <headerFooter scaleWithDoc="0">
    <oddFooter>&amp;L&amp;8&amp;F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0"/>
  <sheetViews>
    <sheetView workbookViewId="0" topLeftCell="A1">
      <selection activeCell="R22" sqref="R22"/>
    </sheetView>
  </sheetViews>
  <sheetFormatPr defaultColWidth="11.421875" defaultRowHeight="12.75"/>
  <cols>
    <col min="1" max="1" width="3.421875" style="54" customWidth="1"/>
    <col min="2" max="2" width="24.7109375" style="49" customWidth="1"/>
    <col min="3" max="3" width="20.7109375" style="49" customWidth="1"/>
    <col min="4" max="4" width="5.7109375" style="49" customWidth="1"/>
    <col min="5" max="5" width="5.57421875" style="54" customWidth="1"/>
    <col min="6" max="8" width="5.8515625" style="54" customWidth="1"/>
    <col min="9" max="9" width="3.28125" style="54" customWidth="1"/>
    <col min="10" max="10" width="4.140625" style="54" customWidth="1"/>
    <col min="11" max="11" width="0.9921875" style="54" customWidth="1"/>
    <col min="12" max="14" width="6.28125" style="54" customWidth="1"/>
    <col min="15" max="15" width="3.28125" style="54" customWidth="1"/>
    <col min="16" max="16" width="0.9921875" style="54" customWidth="1"/>
    <col min="17" max="19" width="8.421875" style="54" customWidth="1"/>
    <col min="20" max="20" width="4.57421875" style="54" customWidth="1"/>
    <col min="21" max="21" width="6.140625" style="54" customWidth="1"/>
    <col min="22" max="22" width="6.28125" style="49" customWidth="1"/>
    <col min="23" max="23" width="11.421875" style="49" hidden="1" customWidth="1"/>
    <col min="24" max="24" width="5.7109375" style="49" hidden="1" customWidth="1"/>
    <col min="25" max="25" width="11.421875" style="49" hidden="1" customWidth="1"/>
    <col min="26" max="26" width="5.7109375" style="49" hidden="1" customWidth="1"/>
    <col min="27" max="27" width="7.7109375" style="49" customWidth="1"/>
    <col min="28" max="16384" width="11.421875" style="49" customWidth="1"/>
  </cols>
  <sheetData>
    <row r="1" spans="1:22" ht="24" customHeight="1">
      <c r="A1" s="1" t="s">
        <v>168</v>
      </c>
      <c r="B1" s="2"/>
      <c r="C1" s="2"/>
      <c r="D1" s="2"/>
      <c r="E1" s="2"/>
      <c r="F1" s="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3"/>
      <c r="U1" s="53"/>
      <c r="V1" s="53"/>
    </row>
    <row r="2" ht="9" customHeight="1"/>
    <row r="3" spans="1:15" s="50" customFormat="1" ht="15.75" customHeight="1">
      <c r="A3" s="3" t="s">
        <v>171</v>
      </c>
      <c r="E3" s="4" t="s">
        <v>170</v>
      </c>
      <c r="F3" s="4"/>
      <c r="G3" s="4"/>
      <c r="H3" s="4"/>
      <c r="I3" s="4"/>
      <c r="J3" s="4"/>
      <c r="K3" s="4"/>
      <c r="L3" s="3" t="s">
        <v>0</v>
      </c>
      <c r="M3" s="4"/>
      <c r="N3" s="4"/>
      <c r="O3" s="4"/>
    </row>
    <row r="4" ht="9" customHeight="1"/>
    <row r="5" spans="1:21" s="50" customFormat="1" ht="13.5" customHeight="1">
      <c r="A5" s="5" t="s">
        <v>15</v>
      </c>
      <c r="B5" s="6"/>
      <c r="C5" s="7"/>
      <c r="D5" s="6"/>
      <c r="E5" s="8" t="s">
        <v>37</v>
      </c>
      <c r="F5" s="55"/>
      <c r="G5" s="55"/>
      <c r="H5" s="55"/>
      <c r="I5" s="55"/>
      <c r="J5" s="9"/>
      <c r="K5" s="56"/>
      <c r="L5" s="8" t="s">
        <v>36</v>
      </c>
      <c r="M5" s="55"/>
      <c r="N5" s="55"/>
      <c r="O5" s="57"/>
      <c r="P5" s="58"/>
      <c r="Q5" s="8" t="s">
        <v>2</v>
      </c>
      <c r="R5" s="55"/>
      <c r="S5" s="55"/>
      <c r="T5" s="55"/>
      <c r="U5" s="57"/>
    </row>
    <row r="6" spans="1:23" s="17" customFormat="1" ht="17.25" customHeight="1">
      <c r="A6" s="10" t="s">
        <v>3</v>
      </c>
      <c r="B6" s="329" t="s">
        <v>4</v>
      </c>
      <c r="C6" s="329" t="s">
        <v>5</v>
      </c>
      <c r="D6" s="329"/>
      <c r="E6" s="345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4" t="s">
        <v>11</v>
      </c>
      <c r="K6" s="15"/>
      <c r="L6" s="13" t="s">
        <v>7</v>
      </c>
      <c r="M6" s="13" t="s">
        <v>8</v>
      </c>
      <c r="N6" s="13" t="s">
        <v>9</v>
      </c>
      <c r="O6" s="14" t="s">
        <v>10</v>
      </c>
      <c r="P6" s="15"/>
      <c r="Q6" s="16" t="s">
        <v>7</v>
      </c>
      <c r="R6" s="13" t="s">
        <v>12</v>
      </c>
      <c r="S6" s="13" t="s">
        <v>13</v>
      </c>
      <c r="T6" s="13" t="s">
        <v>10</v>
      </c>
      <c r="U6" s="14" t="s">
        <v>14</v>
      </c>
      <c r="W6" s="50" t="s">
        <v>21</v>
      </c>
    </row>
    <row r="7" spans="1:26" s="50" customFormat="1" ht="15" customHeight="1">
      <c r="A7" s="21">
        <v>118</v>
      </c>
      <c r="B7" s="88" t="s">
        <v>367</v>
      </c>
      <c r="C7" s="320" t="s">
        <v>297</v>
      </c>
      <c r="D7" s="320"/>
      <c r="E7" s="236"/>
      <c r="F7" s="83">
        <v>378</v>
      </c>
      <c r="G7" s="45">
        <v>183</v>
      </c>
      <c r="H7" s="84">
        <f aca="true" t="shared" si="0" ref="H7:H14">IF(SUM(F7,G7)&gt;0,SUM(F7,G7),"")</f>
        <v>561</v>
      </c>
      <c r="I7" s="18">
        <v>1</v>
      </c>
      <c r="J7" s="30">
        <f aca="true" t="shared" si="1" ref="J7:J14">IF(X7&gt;0,X7,"")</f>
        <v>3</v>
      </c>
      <c r="K7" s="64"/>
      <c r="L7" s="83">
        <v>369</v>
      </c>
      <c r="M7" s="45">
        <v>170</v>
      </c>
      <c r="N7" s="84">
        <f aca="true" t="shared" si="2" ref="N7:N14">IF(SUM(L7,M7)&gt;0,SUM(L7,M7),"")</f>
        <v>539</v>
      </c>
      <c r="O7" s="18">
        <v>6</v>
      </c>
      <c r="P7" s="64"/>
      <c r="Q7" s="61">
        <f aca="true" t="shared" si="3" ref="Q7:R14">IF(AND(ISNUMBER(F7),ISNUMBER(L7)),SUM(F7,L7),"")</f>
        <v>747</v>
      </c>
      <c r="R7" s="62">
        <f t="shared" si="3"/>
        <v>353</v>
      </c>
      <c r="S7" s="310">
        <f aca="true" t="shared" si="4" ref="S7:S14">Q7+R7</f>
        <v>1100</v>
      </c>
      <c r="T7" s="592">
        <f aca="true" t="shared" si="5" ref="T7:T14">IF(AND(ISNUMBER(I7),ISNUMBER(O7)),SUM(I7,O7),"")</f>
        <v>7</v>
      </c>
      <c r="U7" s="31">
        <f aca="true" t="shared" si="6" ref="U7:U14">IF(Z7&gt;0,Z7,"")</f>
        <v>1</v>
      </c>
      <c r="W7" s="49">
        <f aca="true" t="shared" si="7" ref="W7:W22">IF(SUM(H7)&gt;0,100000*H7+1000*G7-I7,"")</f>
        <v>56282999</v>
      </c>
      <c r="X7" s="49">
        <f aca="true" t="shared" si="8" ref="X7:X22">IF(SUM(H7)&gt;0,RANK(W7,$W$7:$W$38,0),"")</f>
        <v>3</v>
      </c>
      <c r="Y7" s="49">
        <f aca="true" t="shared" si="9" ref="Y7:Y15">IF(AND(SUM(R7)&gt;0,ISNUMBER(T7)),100000*S7+1000*R7-T7,"")</f>
        <v>110352993</v>
      </c>
      <c r="Z7" s="49">
        <f aca="true" t="shared" si="10" ref="Z7:Z21">IF(AND(SUM(R7)&gt;0,ISNUMBER(T7)),RANK(Y7,$Y$7:$Y$38,0),"")</f>
        <v>1</v>
      </c>
    </row>
    <row r="8" spans="1:26" ht="15" customHeight="1">
      <c r="A8" s="21">
        <v>108</v>
      </c>
      <c r="B8" s="88" t="s">
        <v>283</v>
      </c>
      <c r="C8" s="283" t="s">
        <v>264</v>
      </c>
      <c r="D8" s="320"/>
      <c r="E8" s="239"/>
      <c r="F8" s="83">
        <v>378</v>
      </c>
      <c r="G8" s="45">
        <v>191</v>
      </c>
      <c r="H8" s="84">
        <f t="shared" si="0"/>
        <v>569</v>
      </c>
      <c r="I8" s="18">
        <v>7</v>
      </c>
      <c r="J8" s="30">
        <f t="shared" si="1"/>
        <v>1</v>
      </c>
      <c r="K8" s="60"/>
      <c r="L8" s="83">
        <v>354</v>
      </c>
      <c r="M8" s="45">
        <v>150</v>
      </c>
      <c r="N8" s="84">
        <f t="shared" si="2"/>
        <v>504</v>
      </c>
      <c r="O8" s="18">
        <v>4</v>
      </c>
      <c r="P8" s="60"/>
      <c r="Q8" s="65">
        <f t="shared" si="3"/>
        <v>732</v>
      </c>
      <c r="R8" s="177">
        <f t="shared" si="3"/>
        <v>341</v>
      </c>
      <c r="S8" s="311">
        <f t="shared" si="4"/>
        <v>1073</v>
      </c>
      <c r="T8" s="592">
        <f t="shared" si="5"/>
        <v>11</v>
      </c>
      <c r="U8" s="31">
        <f t="shared" si="6"/>
        <v>2</v>
      </c>
      <c r="W8" s="49">
        <f t="shared" si="7"/>
        <v>57090993</v>
      </c>
      <c r="X8" s="49">
        <f t="shared" si="8"/>
        <v>1</v>
      </c>
      <c r="Y8" s="49">
        <f t="shared" si="9"/>
        <v>107640989</v>
      </c>
      <c r="Z8" s="49">
        <f t="shared" si="10"/>
        <v>2</v>
      </c>
    </row>
    <row r="9" spans="1:27" ht="15" customHeight="1">
      <c r="A9" s="21">
        <v>113</v>
      </c>
      <c r="B9" s="88" t="s">
        <v>361</v>
      </c>
      <c r="C9" s="320" t="s">
        <v>362</v>
      </c>
      <c r="D9" s="320"/>
      <c r="E9" s="239"/>
      <c r="F9" s="83">
        <v>359</v>
      </c>
      <c r="G9" s="45">
        <v>177</v>
      </c>
      <c r="H9" s="84">
        <f t="shared" si="0"/>
        <v>536</v>
      </c>
      <c r="I9" s="18">
        <v>6</v>
      </c>
      <c r="J9" s="30">
        <f t="shared" si="1"/>
        <v>6</v>
      </c>
      <c r="K9" s="60"/>
      <c r="L9" s="83">
        <v>344</v>
      </c>
      <c r="M9" s="45">
        <v>177</v>
      </c>
      <c r="N9" s="84">
        <f t="shared" si="2"/>
        <v>521</v>
      </c>
      <c r="O9" s="18">
        <v>5</v>
      </c>
      <c r="P9" s="22"/>
      <c r="Q9" s="65">
        <f t="shared" si="3"/>
        <v>703</v>
      </c>
      <c r="R9" s="177">
        <f t="shared" si="3"/>
        <v>354</v>
      </c>
      <c r="S9" s="311">
        <f t="shared" si="4"/>
        <v>1057</v>
      </c>
      <c r="T9" s="592">
        <f t="shared" si="5"/>
        <v>11</v>
      </c>
      <c r="U9" s="31">
        <f t="shared" si="6"/>
        <v>3</v>
      </c>
      <c r="V9" s="50"/>
      <c r="W9" s="49">
        <f t="shared" si="7"/>
        <v>53776994</v>
      </c>
      <c r="X9" s="49">
        <f t="shared" si="8"/>
        <v>6</v>
      </c>
      <c r="Y9" s="49">
        <f t="shared" si="9"/>
        <v>106053989</v>
      </c>
      <c r="Z9" s="49">
        <f t="shared" si="10"/>
        <v>3</v>
      </c>
      <c r="AA9" s="51"/>
    </row>
    <row r="10" spans="1:27" ht="15" customHeight="1">
      <c r="A10" s="21">
        <v>116</v>
      </c>
      <c r="B10" s="88" t="s">
        <v>284</v>
      </c>
      <c r="C10" s="320" t="s">
        <v>262</v>
      </c>
      <c r="D10" s="320"/>
      <c r="E10" s="239"/>
      <c r="F10" s="83">
        <v>367</v>
      </c>
      <c r="G10" s="45">
        <v>194</v>
      </c>
      <c r="H10" s="84">
        <f t="shared" si="0"/>
        <v>561</v>
      </c>
      <c r="I10" s="18">
        <v>4</v>
      </c>
      <c r="J10" s="30">
        <f t="shared" si="1"/>
        <v>2</v>
      </c>
      <c r="K10" s="60"/>
      <c r="L10" s="83">
        <v>345</v>
      </c>
      <c r="M10" s="45">
        <v>140</v>
      </c>
      <c r="N10" s="84">
        <f t="shared" si="2"/>
        <v>485</v>
      </c>
      <c r="O10" s="18">
        <v>7</v>
      </c>
      <c r="P10" s="22"/>
      <c r="Q10" s="65">
        <f t="shared" si="3"/>
        <v>712</v>
      </c>
      <c r="R10" s="177">
        <f t="shared" si="3"/>
        <v>334</v>
      </c>
      <c r="S10" s="311">
        <f t="shared" si="4"/>
        <v>1046</v>
      </c>
      <c r="T10" s="592">
        <f t="shared" si="5"/>
        <v>11</v>
      </c>
      <c r="U10" s="31">
        <f t="shared" si="6"/>
        <v>4</v>
      </c>
      <c r="W10" s="49">
        <f t="shared" si="7"/>
        <v>56293996</v>
      </c>
      <c r="X10" s="49">
        <f t="shared" si="8"/>
        <v>2</v>
      </c>
      <c r="Y10" s="49">
        <f t="shared" si="9"/>
        <v>104933989</v>
      </c>
      <c r="Z10" s="49">
        <f t="shared" si="10"/>
        <v>4</v>
      </c>
      <c r="AA10" s="51"/>
    </row>
    <row r="11" spans="1:27" ht="15" customHeight="1">
      <c r="A11" s="21">
        <v>114</v>
      </c>
      <c r="B11" s="88" t="s">
        <v>363</v>
      </c>
      <c r="C11" s="320" t="s">
        <v>314</v>
      </c>
      <c r="D11" s="330"/>
      <c r="E11" s="239"/>
      <c r="F11" s="83">
        <v>349</v>
      </c>
      <c r="G11" s="45">
        <v>197</v>
      </c>
      <c r="H11" s="84">
        <f t="shared" si="0"/>
        <v>546</v>
      </c>
      <c r="I11" s="18">
        <v>5</v>
      </c>
      <c r="J11" s="30">
        <f t="shared" si="1"/>
        <v>4</v>
      </c>
      <c r="K11" s="60"/>
      <c r="L11" s="83">
        <v>341</v>
      </c>
      <c r="M11" s="45">
        <v>156</v>
      </c>
      <c r="N11" s="173">
        <f t="shared" si="2"/>
        <v>497</v>
      </c>
      <c r="O11" s="18">
        <v>6</v>
      </c>
      <c r="P11" s="22"/>
      <c r="Q11" s="65">
        <f t="shared" si="3"/>
        <v>690</v>
      </c>
      <c r="R11" s="177">
        <f t="shared" si="3"/>
        <v>353</v>
      </c>
      <c r="S11" s="311">
        <f t="shared" si="4"/>
        <v>1043</v>
      </c>
      <c r="T11" s="592">
        <f t="shared" si="5"/>
        <v>11</v>
      </c>
      <c r="U11" s="31">
        <f t="shared" si="6"/>
        <v>5</v>
      </c>
      <c r="V11" s="50"/>
      <c r="W11" s="49">
        <f t="shared" si="7"/>
        <v>54796995</v>
      </c>
      <c r="X11" s="49">
        <f t="shared" si="8"/>
        <v>4</v>
      </c>
      <c r="Y11" s="49">
        <f t="shared" si="9"/>
        <v>104652989</v>
      </c>
      <c r="Z11" s="49">
        <f t="shared" si="10"/>
        <v>5</v>
      </c>
      <c r="AA11" s="51"/>
    </row>
    <row r="12" spans="1:27" ht="15" customHeight="1">
      <c r="A12" s="21">
        <v>115</v>
      </c>
      <c r="B12" s="88" t="s">
        <v>364</v>
      </c>
      <c r="C12" s="320" t="s">
        <v>365</v>
      </c>
      <c r="D12" s="330"/>
      <c r="E12" s="239">
        <v>0.4513888888888889</v>
      </c>
      <c r="F12" s="83">
        <v>366</v>
      </c>
      <c r="G12" s="45">
        <v>166</v>
      </c>
      <c r="H12" s="84">
        <f t="shared" si="0"/>
        <v>532</v>
      </c>
      <c r="I12" s="18">
        <v>5</v>
      </c>
      <c r="J12" s="30">
        <f t="shared" si="1"/>
        <v>7</v>
      </c>
      <c r="K12" s="60"/>
      <c r="L12" s="83">
        <v>351</v>
      </c>
      <c r="M12" s="45">
        <v>157</v>
      </c>
      <c r="N12" s="84">
        <f t="shared" si="2"/>
        <v>508</v>
      </c>
      <c r="O12" s="18">
        <v>9</v>
      </c>
      <c r="P12" s="60"/>
      <c r="Q12" s="65">
        <f t="shared" si="3"/>
        <v>717</v>
      </c>
      <c r="R12" s="177">
        <f t="shared" si="3"/>
        <v>323</v>
      </c>
      <c r="S12" s="311">
        <f t="shared" si="4"/>
        <v>1040</v>
      </c>
      <c r="T12" s="592">
        <f t="shared" si="5"/>
        <v>14</v>
      </c>
      <c r="U12" s="31">
        <f t="shared" si="6"/>
        <v>6</v>
      </c>
      <c r="W12" s="49">
        <f t="shared" si="7"/>
        <v>53365995</v>
      </c>
      <c r="X12" s="49">
        <f t="shared" si="8"/>
        <v>7</v>
      </c>
      <c r="Y12" s="49">
        <f t="shared" si="9"/>
        <v>104322986</v>
      </c>
      <c r="Z12" s="49">
        <f t="shared" si="10"/>
        <v>6</v>
      </c>
      <c r="AA12" s="313"/>
    </row>
    <row r="13" spans="1:26" ht="15" customHeight="1">
      <c r="A13" s="21">
        <v>117</v>
      </c>
      <c r="B13" s="88" t="s">
        <v>366</v>
      </c>
      <c r="C13" s="320" t="s">
        <v>317</v>
      </c>
      <c r="D13" s="320"/>
      <c r="E13" s="240"/>
      <c r="F13" s="83">
        <v>343</v>
      </c>
      <c r="G13" s="45">
        <v>184</v>
      </c>
      <c r="H13" s="84">
        <f t="shared" si="0"/>
        <v>527</v>
      </c>
      <c r="I13" s="18">
        <v>3</v>
      </c>
      <c r="J13" s="30">
        <f t="shared" si="1"/>
        <v>8</v>
      </c>
      <c r="K13" s="60"/>
      <c r="L13" s="83">
        <v>357</v>
      </c>
      <c r="M13" s="45">
        <v>133</v>
      </c>
      <c r="N13" s="84">
        <f t="shared" si="2"/>
        <v>490</v>
      </c>
      <c r="O13" s="18">
        <v>12</v>
      </c>
      <c r="P13" s="22"/>
      <c r="Q13" s="65">
        <f t="shared" si="3"/>
        <v>700</v>
      </c>
      <c r="R13" s="94">
        <f t="shared" si="3"/>
        <v>317</v>
      </c>
      <c r="S13" s="311">
        <f t="shared" si="4"/>
        <v>1017</v>
      </c>
      <c r="T13" s="592">
        <f t="shared" si="5"/>
        <v>15</v>
      </c>
      <c r="U13" s="31">
        <f t="shared" si="6"/>
        <v>7</v>
      </c>
      <c r="V13" s="50"/>
      <c r="W13" s="49">
        <f t="shared" si="7"/>
        <v>52883997</v>
      </c>
      <c r="X13" s="49">
        <f t="shared" si="8"/>
        <v>8</v>
      </c>
      <c r="Y13" s="49">
        <f t="shared" si="9"/>
        <v>102016985</v>
      </c>
      <c r="Z13" s="49">
        <f t="shared" si="10"/>
        <v>7</v>
      </c>
    </row>
    <row r="14" spans="1:26" ht="15" customHeight="1">
      <c r="A14" s="21">
        <v>120</v>
      </c>
      <c r="B14" s="88" t="s">
        <v>202</v>
      </c>
      <c r="C14" s="320" t="s">
        <v>203</v>
      </c>
      <c r="D14" s="320"/>
      <c r="E14" s="239"/>
      <c r="F14" s="83">
        <v>348</v>
      </c>
      <c r="G14" s="45">
        <v>188</v>
      </c>
      <c r="H14" s="84">
        <f t="shared" si="0"/>
        <v>536</v>
      </c>
      <c r="I14" s="18">
        <v>4</v>
      </c>
      <c r="J14" s="30">
        <f t="shared" si="1"/>
        <v>5</v>
      </c>
      <c r="K14" s="60"/>
      <c r="L14" s="174">
        <v>301</v>
      </c>
      <c r="M14" s="175">
        <v>174</v>
      </c>
      <c r="N14" s="176">
        <f t="shared" si="2"/>
        <v>475</v>
      </c>
      <c r="O14" s="27">
        <v>4</v>
      </c>
      <c r="P14" s="373"/>
      <c r="Q14" s="66">
        <f t="shared" si="3"/>
        <v>649</v>
      </c>
      <c r="R14" s="67">
        <f t="shared" si="3"/>
        <v>362</v>
      </c>
      <c r="S14" s="312">
        <f t="shared" si="4"/>
        <v>1011</v>
      </c>
      <c r="T14" s="593">
        <f t="shared" si="5"/>
        <v>8</v>
      </c>
      <c r="U14" s="33">
        <f t="shared" si="6"/>
        <v>8</v>
      </c>
      <c r="W14" s="49">
        <f t="shared" si="7"/>
        <v>53787996</v>
      </c>
      <c r="X14" s="49">
        <f t="shared" si="8"/>
        <v>5</v>
      </c>
      <c r="Y14" s="49">
        <f t="shared" si="9"/>
        <v>101461992</v>
      </c>
      <c r="Z14" s="49">
        <f t="shared" si="10"/>
        <v>8</v>
      </c>
    </row>
    <row r="15" spans="1:26" ht="15" customHeight="1">
      <c r="A15" s="21">
        <v>110</v>
      </c>
      <c r="B15" s="164" t="s">
        <v>238</v>
      </c>
      <c r="C15" s="283" t="s">
        <v>220</v>
      </c>
      <c r="D15" s="375"/>
      <c r="E15" s="239"/>
      <c r="F15" s="83">
        <v>356</v>
      </c>
      <c r="G15" s="45">
        <v>162</v>
      </c>
      <c r="H15" s="84">
        <f aca="true" t="shared" si="11" ref="H15:H36">IF(SUM(F15,G15)&gt;0,SUM(F15,G15),"")</f>
        <v>518</v>
      </c>
      <c r="I15" s="18">
        <v>9</v>
      </c>
      <c r="J15" s="30">
        <f aca="true" t="shared" si="12" ref="J15:J22">IF(X15&gt;0,X15,"")</f>
        <v>9</v>
      </c>
      <c r="K15" s="294"/>
      <c r="L15" s="300"/>
      <c r="O15" s="49"/>
      <c r="P15" s="24"/>
      <c r="Q15" s="103"/>
      <c r="R15" s="103"/>
      <c r="S15" s="315"/>
      <c r="T15" s="316"/>
      <c r="U15" s="317">
        <f aca="true" t="shared" si="13" ref="U15:U27">IF(Z16&gt;0,Z16,"")</f>
      </c>
      <c r="V15" s="50"/>
      <c r="W15" s="49">
        <f t="shared" si="7"/>
        <v>51961991</v>
      </c>
      <c r="X15" s="49">
        <f t="shared" si="8"/>
        <v>9</v>
      </c>
      <c r="Y15" s="49">
        <f t="shared" si="9"/>
      </c>
      <c r="Z15" s="49">
        <f t="shared" si="10"/>
      </c>
    </row>
    <row r="16" spans="1:26" ht="15" customHeight="1">
      <c r="A16" s="21">
        <v>112</v>
      </c>
      <c r="B16" s="88" t="s">
        <v>201</v>
      </c>
      <c r="C16" s="320" t="s">
        <v>183</v>
      </c>
      <c r="D16" s="320"/>
      <c r="E16" s="239"/>
      <c r="F16" s="83">
        <v>356</v>
      </c>
      <c r="G16" s="45">
        <v>159</v>
      </c>
      <c r="H16" s="84">
        <f t="shared" si="11"/>
        <v>515</v>
      </c>
      <c r="I16" s="18">
        <v>6</v>
      </c>
      <c r="J16" s="30">
        <f t="shared" si="12"/>
        <v>10</v>
      </c>
      <c r="K16" s="294"/>
      <c r="L16" s="655" t="s">
        <v>384</v>
      </c>
      <c r="M16" s="655"/>
      <c r="N16" s="655"/>
      <c r="O16" s="655"/>
      <c r="P16" s="655"/>
      <c r="Q16" s="655"/>
      <c r="R16" s="655"/>
      <c r="S16" s="655"/>
      <c r="T16" s="655"/>
      <c r="U16" s="655"/>
      <c r="W16" s="49">
        <f t="shared" si="7"/>
        <v>51658994</v>
      </c>
      <c r="X16" s="49">
        <f t="shared" si="8"/>
        <v>10</v>
      </c>
      <c r="Y16" s="49">
        <f aca="true" t="shared" si="14" ref="Y16:Y31">IF(AND(SUM(R15)&gt;0,ISNUMBER(T15)),100000*S15+1000*R15-T15,"")</f>
      </c>
      <c r="Z16" s="49">
        <f t="shared" si="10"/>
      </c>
    </row>
    <row r="17" spans="1:26" ht="15" customHeight="1" hidden="1">
      <c r="A17" s="21">
        <v>117</v>
      </c>
      <c r="B17" s="88"/>
      <c r="C17" s="320" t="s">
        <v>176</v>
      </c>
      <c r="D17" s="320"/>
      <c r="E17" s="239"/>
      <c r="F17" s="83"/>
      <c r="G17" s="45"/>
      <c r="H17" s="84">
        <f t="shared" si="11"/>
      </c>
      <c r="I17" s="18"/>
      <c r="J17" s="30">
        <f t="shared" si="12"/>
      </c>
      <c r="K17" s="294"/>
      <c r="L17" s="300"/>
      <c r="P17" s="24"/>
      <c r="Q17" s="103"/>
      <c r="R17" s="103"/>
      <c r="S17" s="315"/>
      <c r="T17" s="316"/>
      <c r="U17" s="317">
        <f t="shared" si="13"/>
      </c>
      <c r="V17" s="50"/>
      <c r="W17" s="49">
        <f t="shared" si="7"/>
      </c>
      <c r="X17" s="49">
        <f t="shared" si="8"/>
      </c>
      <c r="Y17" s="49">
        <f t="shared" si="14"/>
      </c>
      <c r="Z17" s="49">
        <f t="shared" si="10"/>
      </c>
    </row>
    <row r="18" spans="1:26" ht="15" customHeight="1">
      <c r="A18" s="21">
        <v>121</v>
      </c>
      <c r="B18" s="88" t="s">
        <v>204</v>
      </c>
      <c r="C18" s="320" t="s">
        <v>192</v>
      </c>
      <c r="D18" s="320"/>
      <c r="E18" s="239"/>
      <c r="F18" s="83">
        <v>358</v>
      </c>
      <c r="G18" s="45">
        <v>157</v>
      </c>
      <c r="H18" s="84">
        <f t="shared" si="11"/>
        <v>515</v>
      </c>
      <c r="I18" s="18">
        <v>7</v>
      </c>
      <c r="J18" s="30">
        <f t="shared" si="12"/>
        <v>11</v>
      </c>
      <c r="K18" s="294"/>
      <c r="L18" s="300"/>
      <c r="P18" s="24"/>
      <c r="Q18" s="103"/>
      <c r="R18" s="103"/>
      <c r="S18" s="315"/>
      <c r="T18" s="316"/>
      <c r="U18" s="317">
        <f t="shared" si="13"/>
      </c>
      <c r="W18" s="49">
        <f t="shared" si="7"/>
        <v>51656993</v>
      </c>
      <c r="X18" s="49">
        <f t="shared" si="8"/>
        <v>11</v>
      </c>
      <c r="Y18" s="49">
        <f t="shared" si="14"/>
      </c>
      <c r="Z18" s="49">
        <f t="shared" si="10"/>
      </c>
    </row>
    <row r="19" spans="1:26" ht="15" customHeight="1">
      <c r="A19" s="21">
        <v>119</v>
      </c>
      <c r="B19" s="88" t="s">
        <v>239</v>
      </c>
      <c r="C19" s="320" t="s">
        <v>231</v>
      </c>
      <c r="D19" s="320"/>
      <c r="E19" s="239">
        <v>0.4895833333333333</v>
      </c>
      <c r="F19" s="83">
        <v>341</v>
      </c>
      <c r="G19" s="45">
        <v>166</v>
      </c>
      <c r="H19" s="84">
        <f t="shared" si="11"/>
        <v>507</v>
      </c>
      <c r="I19" s="18">
        <v>9</v>
      </c>
      <c r="J19" s="19">
        <f t="shared" si="12"/>
        <v>12</v>
      </c>
      <c r="K19" s="294"/>
      <c r="L19" s="300"/>
      <c r="P19" s="24"/>
      <c r="Q19" s="103"/>
      <c r="R19" s="103"/>
      <c r="S19" s="315"/>
      <c r="T19" s="316"/>
      <c r="U19" s="317">
        <f t="shared" si="13"/>
      </c>
      <c r="V19" s="50"/>
      <c r="W19" s="49">
        <f t="shared" si="7"/>
        <v>50865991</v>
      </c>
      <c r="X19" s="49">
        <f t="shared" si="8"/>
        <v>12</v>
      </c>
      <c r="Y19" s="49">
        <f t="shared" si="14"/>
      </c>
      <c r="Z19" s="49">
        <f t="shared" si="10"/>
      </c>
    </row>
    <row r="20" spans="1:26" ht="15" customHeight="1">
      <c r="A20" s="21">
        <v>107</v>
      </c>
      <c r="B20" s="88" t="s">
        <v>282</v>
      </c>
      <c r="C20" s="283" t="s">
        <v>262</v>
      </c>
      <c r="D20" s="320"/>
      <c r="E20" s="239">
        <v>0.375</v>
      </c>
      <c r="F20" s="83">
        <v>344</v>
      </c>
      <c r="G20" s="45">
        <v>161</v>
      </c>
      <c r="H20" s="84">
        <f t="shared" si="11"/>
        <v>505</v>
      </c>
      <c r="I20" s="18">
        <v>8</v>
      </c>
      <c r="J20" s="30">
        <f t="shared" si="12"/>
        <v>13</v>
      </c>
      <c r="K20" s="294"/>
      <c r="L20" s="300"/>
      <c r="P20" s="24"/>
      <c r="Q20" s="103"/>
      <c r="R20" s="103"/>
      <c r="S20" s="315"/>
      <c r="T20" s="316"/>
      <c r="U20" s="317">
        <f t="shared" si="13"/>
      </c>
      <c r="W20" s="49">
        <f t="shared" si="7"/>
        <v>50660992</v>
      </c>
      <c r="X20" s="49">
        <f t="shared" si="8"/>
        <v>13</v>
      </c>
      <c r="Y20" s="49">
        <f t="shared" si="14"/>
      </c>
      <c r="Z20" s="49">
        <f t="shared" si="10"/>
      </c>
    </row>
    <row r="21" spans="1:27" ht="15" customHeight="1">
      <c r="A21" s="21">
        <v>109</v>
      </c>
      <c r="B21" s="88" t="s">
        <v>236</v>
      </c>
      <c r="C21" s="283" t="s">
        <v>237</v>
      </c>
      <c r="D21" s="331"/>
      <c r="E21" s="239"/>
      <c r="F21" s="83">
        <v>336</v>
      </c>
      <c r="G21" s="45">
        <v>159</v>
      </c>
      <c r="H21" s="113">
        <f t="shared" si="11"/>
        <v>495</v>
      </c>
      <c r="I21" s="18">
        <v>7</v>
      </c>
      <c r="J21" s="30">
        <f t="shared" si="12"/>
        <v>14</v>
      </c>
      <c r="K21" s="294"/>
      <c r="L21" s="300"/>
      <c r="P21" s="24"/>
      <c r="Q21" s="103"/>
      <c r="R21" s="103"/>
      <c r="S21" s="315"/>
      <c r="T21" s="316"/>
      <c r="U21" s="317">
        <f t="shared" si="13"/>
      </c>
      <c r="V21" s="50"/>
      <c r="W21" s="49">
        <f t="shared" si="7"/>
        <v>49658993</v>
      </c>
      <c r="X21" s="49">
        <f t="shared" si="8"/>
        <v>14</v>
      </c>
      <c r="Y21" s="49">
        <f t="shared" si="14"/>
      </c>
      <c r="Z21" s="49">
        <f t="shared" si="10"/>
      </c>
      <c r="AA21" s="51"/>
    </row>
    <row r="22" spans="1:26" ht="15" customHeight="1">
      <c r="A22" s="26">
        <v>111</v>
      </c>
      <c r="B22" s="524" t="s">
        <v>199</v>
      </c>
      <c r="C22" s="448" t="s">
        <v>200</v>
      </c>
      <c r="D22" s="393" t="s">
        <v>557</v>
      </c>
      <c r="E22" s="333">
        <v>0.4131944444444444</v>
      </c>
      <c r="F22" s="365"/>
      <c r="G22" s="175"/>
      <c r="H22" s="176">
        <f t="shared" si="11"/>
      </c>
      <c r="I22" s="27"/>
      <c r="J22" s="143">
        <f t="shared" si="12"/>
      </c>
      <c r="K22" s="294"/>
      <c r="L22" s="300"/>
      <c r="P22" s="58"/>
      <c r="Q22" s="103"/>
      <c r="R22" s="103"/>
      <c r="S22" s="315"/>
      <c r="T22" s="316"/>
      <c r="U22" s="317">
        <f t="shared" si="13"/>
      </c>
      <c r="W22" s="49">
        <f t="shared" si="7"/>
      </c>
      <c r="X22" s="49">
        <f t="shared" si="8"/>
      </c>
      <c r="Y22" s="49">
        <f t="shared" si="14"/>
      </c>
      <c r="Z22" s="49">
        <f aca="true" t="shared" si="15" ref="Z22:Z31">IF(AND(SUM(R21)&gt;0,ISNUMBER(T21)),RANK(Y22,$Y$7:$Y$28,0),"")</f>
      </c>
    </row>
    <row r="23" spans="1:26" ht="15" customHeight="1" hidden="1">
      <c r="A23" s="23">
        <v>237</v>
      </c>
      <c r="B23" s="88"/>
      <c r="C23" s="330"/>
      <c r="D23" s="330"/>
      <c r="E23" s="240">
        <v>0.5416666666666666</v>
      </c>
      <c r="F23" s="295"/>
      <c r="G23" s="376"/>
      <c r="H23" s="384">
        <f t="shared" si="11"/>
      </c>
      <c r="I23" s="297"/>
      <c r="J23" s="399">
        <f aca="true" t="shared" si="16" ref="J23:J36">IF(X23&gt;0,X23,"")</f>
      </c>
      <c r="K23" s="309"/>
      <c r="L23" s="300"/>
      <c r="P23" s="24"/>
      <c r="Q23" s="103"/>
      <c r="R23" s="103"/>
      <c r="S23" s="315"/>
      <c r="T23" s="316"/>
      <c r="U23" s="317">
        <f t="shared" si="13"/>
      </c>
      <c r="V23" s="50"/>
      <c r="W23" s="49">
        <f aca="true" t="shared" si="17" ref="W23:W36">IF(SUM(H23)&gt;0,100000*H23+1000*G23-I23,"")</f>
      </c>
      <c r="X23" s="49">
        <f aca="true" t="shared" si="18" ref="X23:X36">IF(SUM(H23)&gt;0,RANK(W23,$W$7:$W$38,0),"")</f>
      </c>
      <c r="Y23" s="50">
        <f t="shared" si="14"/>
      </c>
      <c r="Z23" s="50">
        <f t="shared" si="15"/>
      </c>
    </row>
    <row r="24" spans="1:26" ht="15" customHeight="1" hidden="1">
      <c r="A24" s="21">
        <v>238</v>
      </c>
      <c r="B24" s="88"/>
      <c r="C24" s="320"/>
      <c r="D24" s="320"/>
      <c r="E24" s="239"/>
      <c r="F24" s="83"/>
      <c r="G24" s="45"/>
      <c r="H24" s="84">
        <f t="shared" si="11"/>
      </c>
      <c r="I24" s="18"/>
      <c r="J24" s="30">
        <f t="shared" si="16"/>
      </c>
      <c r="K24" s="294"/>
      <c r="L24" s="300"/>
      <c r="P24" s="24"/>
      <c r="Q24" s="103"/>
      <c r="R24" s="103"/>
      <c r="S24" s="315"/>
      <c r="T24" s="316"/>
      <c r="U24" s="317">
        <f t="shared" si="13"/>
      </c>
      <c r="W24" s="49">
        <f t="shared" si="17"/>
      </c>
      <c r="X24" s="49">
        <f t="shared" si="18"/>
      </c>
      <c r="Y24" s="49">
        <f t="shared" si="14"/>
      </c>
      <c r="Z24" s="49">
        <f t="shared" si="15"/>
      </c>
    </row>
    <row r="25" spans="1:26" ht="15" customHeight="1" hidden="1">
      <c r="A25" s="21">
        <v>239</v>
      </c>
      <c r="B25" s="88"/>
      <c r="C25" s="320"/>
      <c r="D25" s="320"/>
      <c r="E25" s="239"/>
      <c r="F25" s="83"/>
      <c r="G25" s="45"/>
      <c r="H25" s="84">
        <f t="shared" si="11"/>
      </c>
      <c r="I25" s="18"/>
      <c r="J25" s="30">
        <f t="shared" si="16"/>
      </c>
      <c r="K25" s="294"/>
      <c r="L25" s="300"/>
      <c r="P25" s="300"/>
      <c r="Q25" s="103"/>
      <c r="R25" s="103"/>
      <c r="S25" s="315"/>
      <c r="T25" s="316"/>
      <c r="U25" s="317">
        <f t="shared" si="13"/>
      </c>
      <c r="V25" s="50"/>
      <c r="W25" s="49">
        <f t="shared" si="17"/>
      </c>
      <c r="X25" s="49">
        <f t="shared" si="18"/>
      </c>
      <c r="Y25" s="49">
        <f t="shared" si="14"/>
      </c>
      <c r="Z25" s="49">
        <f t="shared" si="15"/>
      </c>
    </row>
    <row r="26" spans="1:26" ht="15" customHeight="1" hidden="1">
      <c r="A26" s="26">
        <v>240</v>
      </c>
      <c r="B26" s="400"/>
      <c r="C26" s="393"/>
      <c r="D26" s="393"/>
      <c r="E26" s="333"/>
      <c r="F26" s="365"/>
      <c r="G26" s="175"/>
      <c r="H26" s="176">
        <f t="shared" si="11"/>
      </c>
      <c r="I26" s="27"/>
      <c r="J26" s="143">
        <f t="shared" si="16"/>
      </c>
      <c r="K26" s="294"/>
      <c r="L26" s="300"/>
      <c r="P26" s="24"/>
      <c r="Q26" s="103">
        <f aca="true" t="shared" si="19" ref="Q26:T27">IF(AND(ISNUMBER(F27),ISNUMBER(L26)),SUM(F27,L26),"")</f>
      </c>
      <c r="R26" s="103">
        <f t="shared" si="19"/>
      </c>
      <c r="S26" s="315">
        <f t="shared" si="19"/>
      </c>
      <c r="T26" s="316">
        <f t="shared" si="19"/>
      </c>
      <c r="U26" s="317">
        <f t="shared" si="13"/>
      </c>
      <c r="W26" s="49">
        <f t="shared" si="17"/>
      </c>
      <c r="X26" s="49">
        <f t="shared" si="18"/>
      </c>
      <c r="Y26" s="49">
        <f t="shared" si="14"/>
      </c>
      <c r="Z26" s="49">
        <f t="shared" si="15"/>
      </c>
    </row>
    <row r="27" spans="1:26" ht="15" customHeight="1" hidden="1">
      <c r="A27" s="23">
        <v>241</v>
      </c>
      <c r="B27" s="396"/>
      <c r="C27" s="397"/>
      <c r="D27" s="398" t="s">
        <v>149</v>
      </c>
      <c r="E27" s="240">
        <v>0.579861111111111</v>
      </c>
      <c r="F27" s="295"/>
      <c r="G27" s="376"/>
      <c r="H27" s="384">
        <f t="shared" si="11"/>
      </c>
      <c r="I27" s="297"/>
      <c r="J27" s="399">
        <f t="shared" si="16"/>
      </c>
      <c r="K27" s="294"/>
      <c r="L27" s="300"/>
      <c r="P27" s="300"/>
      <c r="Q27" s="103">
        <f t="shared" si="19"/>
      </c>
      <c r="R27" s="103">
        <f t="shared" si="19"/>
      </c>
      <c r="S27" s="315">
        <f t="shared" si="19"/>
      </c>
      <c r="T27" s="316">
        <f t="shared" si="19"/>
      </c>
      <c r="U27" s="317">
        <f t="shared" si="13"/>
      </c>
      <c r="W27" s="49">
        <f t="shared" si="17"/>
      </c>
      <c r="X27" s="49">
        <f t="shared" si="18"/>
      </c>
      <c r="Y27" s="49">
        <f t="shared" si="14"/>
      </c>
      <c r="Z27" s="49">
        <f t="shared" si="15"/>
      </c>
    </row>
    <row r="28" spans="1:26" s="50" customFormat="1" ht="15" customHeight="1" hidden="1">
      <c r="A28" s="21">
        <v>242</v>
      </c>
      <c r="B28" s="342"/>
      <c r="C28" s="323"/>
      <c r="D28" s="327" t="s">
        <v>149</v>
      </c>
      <c r="E28" s="239"/>
      <c r="F28" s="83"/>
      <c r="G28" s="45"/>
      <c r="H28" s="84">
        <f t="shared" si="11"/>
      </c>
      <c r="I28" s="18"/>
      <c r="J28" s="30">
        <f t="shared" si="16"/>
      </c>
      <c r="K28" s="294"/>
      <c r="L28" s="54"/>
      <c r="M28" s="54"/>
      <c r="N28" s="54"/>
      <c r="O28" s="54"/>
      <c r="P28" s="54"/>
      <c r="Q28" s="49"/>
      <c r="R28" s="49"/>
      <c r="S28" s="49"/>
      <c r="T28" s="54"/>
      <c r="U28" s="49"/>
      <c r="V28" s="49"/>
      <c r="W28" s="49">
        <f t="shared" si="17"/>
      </c>
      <c r="X28" s="49">
        <f t="shared" si="18"/>
      </c>
      <c r="Y28" s="49">
        <f t="shared" si="14"/>
      </c>
      <c r="Z28" s="49">
        <f t="shared" si="15"/>
      </c>
    </row>
    <row r="29" spans="1:26" ht="15" customHeight="1" hidden="1">
      <c r="A29" s="21">
        <v>243</v>
      </c>
      <c r="B29" s="342"/>
      <c r="C29" s="323"/>
      <c r="D29" s="327" t="s">
        <v>149</v>
      </c>
      <c r="E29" s="239"/>
      <c r="F29" s="83"/>
      <c r="G29" s="45"/>
      <c r="H29" s="84">
        <f t="shared" si="11"/>
      </c>
      <c r="I29" s="18"/>
      <c r="J29" s="30">
        <f t="shared" si="16"/>
      </c>
      <c r="L29" s="306"/>
      <c r="M29" s="51"/>
      <c r="N29" s="141"/>
      <c r="O29" s="141"/>
      <c r="P29" s="51"/>
      <c r="Q29" s="51"/>
      <c r="R29" s="141"/>
      <c r="S29" s="51"/>
      <c r="T29" s="51"/>
      <c r="U29" s="49"/>
      <c r="W29" s="49">
        <f t="shared" si="17"/>
      </c>
      <c r="X29" s="49">
        <f t="shared" si="18"/>
      </c>
      <c r="Y29" s="49">
        <f t="shared" si="14"/>
      </c>
      <c r="Z29" s="49">
        <f t="shared" si="15"/>
      </c>
    </row>
    <row r="30" spans="1:26" ht="15" customHeight="1" hidden="1">
      <c r="A30" s="21">
        <v>244</v>
      </c>
      <c r="B30" s="342"/>
      <c r="C30" s="323"/>
      <c r="D30" s="327" t="s">
        <v>148</v>
      </c>
      <c r="E30" s="239"/>
      <c r="F30" s="83"/>
      <c r="G30" s="45"/>
      <c r="H30" s="84">
        <f t="shared" si="11"/>
      </c>
      <c r="I30" s="18"/>
      <c r="J30" s="30">
        <f t="shared" si="16"/>
      </c>
      <c r="W30" s="49">
        <f t="shared" si="17"/>
      </c>
      <c r="X30" s="49">
        <f t="shared" si="18"/>
      </c>
      <c r="Y30" s="49">
        <f t="shared" si="14"/>
      </c>
      <c r="Z30" s="49">
        <f t="shared" si="15"/>
      </c>
    </row>
    <row r="31" spans="1:26" ht="15" customHeight="1" hidden="1">
      <c r="A31" s="21">
        <v>245</v>
      </c>
      <c r="B31" s="342"/>
      <c r="C31" s="323"/>
      <c r="D31" s="327" t="s">
        <v>148</v>
      </c>
      <c r="E31" s="239">
        <v>0.6180555555555556</v>
      </c>
      <c r="F31" s="83"/>
      <c r="G31" s="45"/>
      <c r="H31" s="84">
        <f t="shared" si="11"/>
      </c>
      <c r="I31" s="18"/>
      <c r="J31" s="19">
        <f t="shared" si="16"/>
      </c>
      <c r="W31" s="49">
        <f t="shared" si="17"/>
      </c>
      <c r="X31" s="49">
        <f t="shared" si="18"/>
      </c>
      <c r="Y31" s="49">
        <f t="shared" si="14"/>
      </c>
      <c r="Z31" s="49">
        <f t="shared" si="15"/>
      </c>
    </row>
    <row r="32" spans="1:26" ht="15" customHeight="1" hidden="1">
      <c r="A32" s="21">
        <v>246</v>
      </c>
      <c r="B32" s="342"/>
      <c r="C32" s="323"/>
      <c r="D32" s="327" t="s">
        <v>148</v>
      </c>
      <c r="E32" s="239"/>
      <c r="F32" s="83"/>
      <c r="G32" s="45"/>
      <c r="H32" s="84">
        <f t="shared" si="11"/>
      </c>
      <c r="I32" s="18"/>
      <c r="J32" s="19">
        <f t="shared" si="16"/>
      </c>
      <c r="W32" s="49">
        <f t="shared" si="17"/>
      </c>
      <c r="X32" s="49">
        <f t="shared" si="18"/>
      </c>
      <c r="Y32" s="49">
        <f>IF(AND(SUM(C38)&gt;0,ISNUMBER(T31)),100000*S31+1000*C38-T31,"")</f>
      </c>
      <c r="Z32" s="49">
        <f>IF(AND(SUM(C38)&gt;0,ISNUMBER(T31)),RANK(Y32,$Y$7:$Y$28,0),"")</f>
      </c>
    </row>
    <row r="33" spans="1:26" ht="15" customHeight="1" hidden="1">
      <c r="A33" s="21">
        <v>247</v>
      </c>
      <c r="B33" s="343"/>
      <c r="C33" s="322"/>
      <c r="D33" s="325" t="s">
        <v>151</v>
      </c>
      <c r="E33" s="239"/>
      <c r="F33" s="83"/>
      <c r="G33" s="45"/>
      <c r="H33" s="84">
        <f t="shared" si="11"/>
      </c>
      <c r="I33" s="18"/>
      <c r="J33" s="30">
        <f t="shared" si="16"/>
      </c>
      <c r="W33" s="49">
        <f t="shared" si="17"/>
      </c>
      <c r="X33" s="49">
        <f t="shared" si="18"/>
      </c>
      <c r="Y33" s="49">
        <f>IF(AND(SUM(R32)&gt;0,ISNUMBER(T32)),100000*S32+1000*R32-T32,"")</f>
      </c>
      <c r="Z33" s="49">
        <f>IF(AND(SUM(R32)&gt;0,ISNUMBER(T32)),RANK(Y33,$Y$7:$Y$28,0),"")</f>
      </c>
    </row>
    <row r="34" spans="1:26" ht="15" customHeight="1" hidden="1">
      <c r="A34" s="21">
        <v>248</v>
      </c>
      <c r="B34" s="343"/>
      <c r="C34" s="322"/>
      <c r="D34" s="325" t="s">
        <v>151</v>
      </c>
      <c r="E34" s="239"/>
      <c r="F34" s="83"/>
      <c r="G34" s="45"/>
      <c r="H34" s="84">
        <f t="shared" si="11"/>
      </c>
      <c r="I34" s="18"/>
      <c r="J34" s="30">
        <f t="shared" si="16"/>
      </c>
      <c r="W34" s="49">
        <f t="shared" si="17"/>
      </c>
      <c r="X34" s="49">
        <f t="shared" si="18"/>
      </c>
      <c r="Y34" s="49">
        <f>IF(AND(SUM(R33)&gt;0,ISNUMBER(T33)),100000*S33+1000*R33-T33,"")</f>
      </c>
      <c r="Z34" s="49">
        <f>IF(AND(SUM(R33)&gt;0,ISNUMBER(T33)),RANK(Y34,$Y$7:$Y$28,0),"")</f>
      </c>
    </row>
    <row r="35" spans="1:26" ht="15" customHeight="1" hidden="1">
      <c r="A35" s="21">
        <v>249</v>
      </c>
      <c r="B35" s="343"/>
      <c r="C35" s="322"/>
      <c r="D35" s="325" t="s">
        <v>150</v>
      </c>
      <c r="E35" s="239">
        <v>0.65625</v>
      </c>
      <c r="F35" s="83"/>
      <c r="G35" s="45"/>
      <c r="H35" s="84">
        <f t="shared" si="11"/>
      </c>
      <c r="I35" s="18"/>
      <c r="J35" s="30">
        <f t="shared" si="16"/>
      </c>
      <c r="W35" s="49">
        <f t="shared" si="17"/>
      </c>
      <c r="X35" s="49">
        <f t="shared" si="18"/>
      </c>
      <c r="Y35" s="49">
        <f>IF(AND(SUM(R34)&gt;0,ISNUMBER(T34)),100000*S34+1000*R34-T34,"")</f>
      </c>
      <c r="Z35" s="49">
        <f>IF(AND(SUM(R34)&gt;0,ISNUMBER(T34)),RANK(Y35,$Y$7:$Y$28,0),"")</f>
      </c>
    </row>
    <row r="36" spans="1:26" ht="15" customHeight="1" hidden="1">
      <c r="A36" s="21">
        <v>250</v>
      </c>
      <c r="B36" s="343"/>
      <c r="C36" s="322"/>
      <c r="D36" s="325" t="s">
        <v>150</v>
      </c>
      <c r="E36" s="239"/>
      <c r="F36" s="83"/>
      <c r="G36" s="45"/>
      <c r="H36" s="84">
        <f t="shared" si="11"/>
      </c>
      <c r="I36" s="18"/>
      <c r="J36" s="30">
        <f t="shared" si="16"/>
      </c>
      <c r="W36" s="49">
        <f t="shared" si="17"/>
      </c>
      <c r="X36" s="49">
        <f t="shared" si="18"/>
      </c>
      <c r="Y36" s="49">
        <f>IF(AND(SUM(R35)&gt;0,ISNUMBER(T35)),100000*S35+1000*R35-T35,"")</f>
      </c>
      <c r="Z36" s="49">
        <f>IF(AND(SUM(R35)&gt;0,ISNUMBER(T35)),RANK(Y36,$Y$7:$Y$28,0),"")</f>
      </c>
    </row>
    <row r="37" spans="1:10" ht="15" customHeight="1" hidden="1">
      <c r="A37" s="21">
        <v>251</v>
      </c>
      <c r="B37" s="344"/>
      <c r="C37" s="324"/>
      <c r="D37" s="326" t="s">
        <v>153</v>
      </c>
      <c r="E37" s="239"/>
      <c r="F37" s="83"/>
      <c r="G37" s="45"/>
      <c r="H37" s="113"/>
      <c r="I37" s="18"/>
      <c r="J37" s="318"/>
    </row>
    <row r="38" spans="1:26" ht="15" customHeight="1" hidden="1">
      <c r="A38" s="26">
        <v>252</v>
      </c>
      <c r="B38" s="346"/>
      <c r="C38" s="370"/>
      <c r="D38" s="347" t="s">
        <v>152</v>
      </c>
      <c r="E38" s="280"/>
      <c r="F38" s="314"/>
      <c r="G38" s="175"/>
      <c r="H38" s="176">
        <f>IF(SUM(F38,G38)&gt;0,SUM(F38,G38),"")</f>
      </c>
      <c r="I38" s="27"/>
      <c r="J38" s="143">
        <f>IF(X38&gt;0,X38,"")</f>
      </c>
      <c r="W38" s="49">
        <f>IF(SUM(H38)&gt;0,100000*H38+1000*G38-I38,"")</f>
      </c>
      <c r="X38" s="49">
        <f>IF(SUM(H38)&gt;0,RANK(W38,$W$7:$W$38,0),"")</f>
      </c>
      <c r="Y38" s="49">
        <f>IF(AND(SUM(R37)&gt;0,ISNUMBER(T37)),100000*S37+1000*R37-T37,"")</f>
      </c>
      <c r="Z38" s="49">
        <f>IF(AND(SUM(R37)&gt;0,ISNUMBER(T37)),RANK(Y38,$Y$7:$Y$28,0),"")</f>
      </c>
    </row>
    <row r="39" spans="2:21" ht="12.75">
      <c r="B39" s="339"/>
      <c r="R39" s="49"/>
      <c r="S39" s="49"/>
      <c r="T39" s="49"/>
      <c r="U39" s="49"/>
    </row>
    <row r="40" spans="1:4" ht="15.75">
      <c r="A40" s="108" t="s">
        <v>387</v>
      </c>
      <c r="B40" s="54"/>
      <c r="C40" s="54"/>
      <c r="D40" s="54"/>
    </row>
  </sheetData>
  <sheetProtection/>
  <mergeCells count="1">
    <mergeCell ref="L16:U16"/>
  </mergeCells>
  <conditionalFormatting sqref="L14">
    <cfRule type="cellIs" priority="63" dxfId="2" operator="lessThan" stopIfTrue="1">
      <formula>360</formula>
    </cfRule>
    <cfRule type="cellIs" priority="64" dxfId="10" operator="between" stopIfTrue="1">
      <formula>360</formula>
      <formula>399</formula>
    </cfRule>
    <cfRule type="cellIs" priority="65" dxfId="9" operator="greaterThanOrEqual" stopIfTrue="1">
      <formula>400</formula>
    </cfRule>
  </conditionalFormatting>
  <conditionalFormatting sqref="U14:U15 U17:U27">
    <cfRule type="cellIs" priority="60" dxfId="53" operator="between" stopIfTrue="1">
      <formula>1</formula>
      <formula>3</formula>
    </cfRule>
    <cfRule type="cellIs" priority="61" dxfId="2" operator="between" stopIfTrue="1">
      <formula>4</formula>
      <formula>8</formula>
    </cfRule>
  </conditionalFormatting>
  <conditionalFormatting sqref="J7:J38">
    <cfRule type="cellIs" priority="122" dxfId="1" operator="between" stopIfTrue="1">
      <formula>1</formula>
      <formula>8</formula>
    </cfRule>
    <cfRule type="cellIs" priority="123" dxfId="2" operator="greaterThanOrEqual" stopIfTrue="1">
      <formula>9</formula>
    </cfRule>
  </conditionalFormatting>
  <conditionalFormatting sqref="O9 O13">
    <cfRule type="cellIs" priority="124" dxfId="0" operator="equal" stopIfTrue="1">
      <formula>0</formula>
    </cfRule>
    <cfRule type="cellIs" priority="125" dxfId="1" operator="equal" stopIfTrue="1">
      <formula>1</formula>
    </cfRule>
    <cfRule type="cellIs" priority="126" dxfId="37" operator="greaterThan" stopIfTrue="1">
      <formula>1</formula>
    </cfRule>
  </conditionalFormatting>
  <conditionalFormatting sqref="T7:T13 O7:O13 T15 T17:T27">
    <cfRule type="cellIs" priority="127" dxfId="0" operator="equal" stopIfTrue="1">
      <formula>0</formula>
    </cfRule>
  </conditionalFormatting>
  <conditionalFormatting sqref="S15 S17:S27">
    <cfRule type="cellIs" priority="128" dxfId="0" operator="greaterThanOrEqual" stopIfTrue="1">
      <formula>900</formula>
    </cfRule>
    <cfRule type="cellIs" priority="129" dxfId="1" operator="greaterThanOrEqual" stopIfTrue="1">
      <formula>800</formula>
    </cfRule>
  </conditionalFormatting>
  <conditionalFormatting sqref="U7:U13">
    <cfRule type="cellIs" priority="120" dxfId="53" operator="between" stopIfTrue="1">
      <formula>1</formula>
      <formula>3</formula>
    </cfRule>
    <cfRule type="cellIs" priority="121" dxfId="2" operator="between" stopIfTrue="1">
      <formula>4</formula>
      <formula>8</formula>
    </cfRule>
  </conditionalFormatting>
  <conditionalFormatting sqref="H7:H38">
    <cfRule type="cellIs" priority="117" dxfId="2" operator="lessThan" stopIfTrue="1">
      <formula>500</formula>
    </cfRule>
    <cfRule type="cellIs" priority="118" dxfId="1" operator="between" stopIfTrue="1">
      <formula>501</formula>
      <formula>549</formula>
    </cfRule>
    <cfRule type="cellIs" priority="119" dxfId="0" operator="greaterThanOrEqual" stopIfTrue="1">
      <formula>550</formula>
    </cfRule>
  </conditionalFormatting>
  <conditionalFormatting sqref="N7:N13">
    <cfRule type="cellIs" priority="111" dxfId="2" operator="lessThan" stopIfTrue="1">
      <formula>500</formula>
    </cfRule>
    <cfRule type="cellIs" priority="112" dxfId="1" operator="between" stopIfTrue="1">
      <formula>501</formula>
      <formula>549</formula>
    </cfRule>
    <cfRule type="cellIs" priority="113" dxfId="0" operator="greaterThanOrEqual" stopIfTrue="1">
      <formula>550</formula>
    </cfRule>
  </conditionalFormatting>
  <conditionalFormatting sqref="M7:M13">
    <cfRule type="cellIs" priority="114" dxfId="2" operator="lessThan" stopIfTrue="1">
      <formula>140</formula>
    </cfRule>
    <cfRule type="cellIs" priority="115" dxfId="1" operator="between" stopIfTrue="1">
      <formula>140</formula>
      <formula>199</formula>
    </cfRule>
    <cfRule type="cellIs" priority="116" dxfId="0" operator="greaterThanOrEqual" stopIfTrue="1">
      <formula>200</formula>
    </cfRule>
  </conditionalFormatting>
  <conditionalFormatting sqref="L7:L13">
    <cfRule type="cellIs" priority="108" dxfId="2" operator="lessThan" stopIfTrue="1">
      <formula>360</formula>
    </cfRule>
    <cfRule type="cellIs" priority="109" dxfId="10" operator="between" stopIfTrue="1">
      <formula>360</formula>
      <formula>399</formula>
    </cfRule>
    <cfRule type="cellIs" priority="110" dxfId="9" operator="greaterThanOrEqual" stopIfTrue="1">
      <formula>400</formula>
    </cfRule>
  </conditionalFormatting>
  <conditionalFormatting sqref="Q7:Q14">
    <cfRule type="cellIs" priority="83" dxfId="2" operator="lessThan" stopIfTrue="1">
      <formula>720</formula>
    </cfRule>
    <cfRule type="cellIs" priority="88" dxfId="0" operator="greaterThanOrEqual" stopIfTrue="1">
      <formula>800</formula>
    </cfRule>
    <cfRule type="cellIs" priority="89" dxfId="1" operator="between" stopIfTrue="1">
      <formula>720</formula>
      <formula>799</formula>
    </cfRule>
  </conditionalFormatting>
  <conditionalFormatting sqref="R7:R14">
    <cfRule type="cellIs" priority="82" dxfId="2" operator="lessThan" stopIfTrue="1">
      <formula>280</formula>
    </cfRule>
    <cfRule type="cellIs" priority="86" dxfId="0" operator="greaterThanOrEqual" stopIfTrue="1">
      <formula>400</formula>
    </cfRule>
    <cfRule type="cellIs" priority="87" dxfId="1" operator="between" stopIfTrue="1">
      <formula>280</formula>
      <formula>399</formula>
    </cfRule>
  </conditionalFormatting>
  <conditionalFormatting sqref="S7:S14">
    <cfRule type="cellIs" priority="81" dxfId="2" operator="lessThan" stopIfTrue="1">
      <formula>1000</formula>
    </cfRule>
    <cfRule type="cellIs" priority="84" dxfId="0" operator="greaterThanOrEqual" stopIfTrue="1">
      <formula>1100</formula>
    </cfRule>
    <cfRule type="cellIs" priority="85" dxfId="1" operator="between" stopIfTrue="1">
      <formula>1000</formula>
      <formula>1099</formula>
    </cfRule>
  </conditionalFormatting>
  <conditionalFormatting sqref="O14">
    <cfRule type="cellIs" priority="72" dxfId="0" operator="equal" stopIfTrue="1">
      <formula>0</formula>
    </cfRule>
    <cfRule type="cellIs" priority="73" dxfId="1" operator="equal" stopIfTrue="1">
      <formula>1</formula>
    </cfRule>
    <cfRule type="cellIs" priority="74" dxfId="37" operator="greaterThan" stopIfTrue="1">
      <formula>1</formula>
    </cfRule>
  </conditionalFormatting>
  <conditionalFormatting sqref="T14 O14">
    <cfRule type="cellIs" priority="75" dxfId="0" operator="equal" stopIfTrue="1">
      <formula>0</formula>
    </cfRule>
  </conditionalFormatting>
  <conditionalFormatting sqref="N14">
    <cfRule type="cellIs" priority="66" dxfId="2" operator="lessThan" stopIfTrue="1">
      <formula>500</formula>
    </cfRule>
    <cfRule type="cellIs" priority="67" dxfId="1" operator="between" stopIfTrue="1">
      <formula>501</formula>
      <formula>549</formula>
    </cfRule>
    <cfRule type="cellIs" priority="68" dxfId="0" operator="greaterThanOrEqual" stopIfTrue="1">
      <formula>550</formula>
    </cfRule>
  </conditionalFormatting>
  <conditionalFormatting sqref="M14">
    <cfRule type="cellIs" priority="69" dxfId="2" operator="lessThan" stopIfTrue="1">
      <formula>140</formula>
    </cfRule>
    <cfRule type="cellIs" priority="70" dxfId="1" operator="between" stopIfTrue="1">
      <formula>140</formula>
      <formula>199</formula>
    </cfRule>
    <cfRule type="cellIs" priority="71" dxfId="0" operator="greaterThanOrEqual" stopIfTrue="1">
      <formula>200</formula>
    </cfRule>
  </conditionalFormatting>
  <conditionalFormatting sqref="F23:F34">
    <cfRule type="cellIs" priority="47" dxfId="2" operator="lessThan" stopIfTrue="1">
      <formula>360</formula>
    </cfRule>
    <cfRule type="cellIs" priority="48" dxfId="10" operator="between" stopIfTrue="1">
      <formula>360</formula>
      <formula>399</formula>
    </cfRule>
    <cfRule type="cellIs" priority="49" dxfId="9" operator="greaterThanOrEqual" stopIfTrue="1">
      <formula>400</formula>
    </cfRule>
  </conditionalFormatting>
  <conditionalFormatting sqref="G11">
    <cfRule type="cellIs" priority="57" dxfId="2" operator="lessThan" stopIfTrue="1">
      <formula>140</formula>
    </cfRule>
    <cfRule type="cellIs" priority="58" dxfId="1" operator="between" stopIfTrue="1">
      <formula>140</formula>
      <formula>199</formula>
    </cfRule>
    <cfRule type="cellIs" priority="59" dxfId="0" operator="greaterThanOrEqual" stopIfTrue="1">
      <formula>200</formula>
    </cfRule>
  </conditionalFormatting>
  <conditionalFormatting sqref="F11">
    <cfRule type="cellIs" priority="54" dxfId="2" operator="lessThan" stopIfTrue="1">
      <formula>360</formula>
    </cfRule>
    <cfRule type="cellIs" priority="55" dxfId="10" operator="between" stopIfTrue="1">
      <formula>360</formula>
      <formula>399</formula>
    </cfRule>
    <cfRule type="cellIs" priority="56" dxfId="9" operator="greaterThanOrEqual" stopIfTrue="1">
      <formula>400</formula>
    </cfRule>
  </conditionalFormatting>
  <conditionalFormatting sqref="G23:G34">
    <cfRule type="cellIs" priority="50" dxfId="2" operator="lessThan" stopIfTrue="1">
      <formula>140</formula>
    </cfRule>
    <cfRule type="cellIs" priority="51" dxfId="1" operator="between" stopIfTrue="1">
      <formula>140</formula>
      <formula>199</formula>
    </cfRule>
    <cfRule type="cellIs" priority="52" dxfId="0" operator="greaterThanOrEqual" stopIfTrue="1">
      <formula>200</formula>
    </cfRule>
  </conditionalFormatting>
  <conditionalFormatting sqref="F37">
    <cfRule type="cellIs" priority="33" dxfId="2" operator="lessThan" stopIfTrue="1">
      <formula>360</formula>
    </cfRule>
    <cfRule type="cellIs" priority="34" dxfId="10" operator="between" stopIfTrue="1">
      <formula>360</formula>
      <formula>399</formula>
    </cfRule>
    <cfRule type="cellIs" priority="35" dxfId="9" operator="greaterThanOrEqual" stopIfTrue="1">
      <formula>400</formula>
    </cfRule>
  </conditionalFormatting>
  <conditionalFormatting sqref="G35:G36 G38">
    <cfRule type="cellIs" priority="43" dxfId="2" operator="lessThan" stopIfTrue="1">
      <formula>140</formula>
    </cfRule>
    <cfRule type="cellIs" priority="44" dxfId="1" operator="between" stopIfTrue="1">
      <formula>140</formula>
      <formula>199</formula>
    </cfRule>
    <cfRule type="cellIs" priority="45" dxfId="0" operator="greaterThanOrEqual" stopIfTrue="1">
      <formula>200</formula>
    </cfRule>
  </conditionalFormatting>
  <conditionalFormatting sqref="F35:F36 F38">
    <cfRule type="cellIs" priority="40" dxfId="2" operator="lessThan" stopIfTrue="1">
      <formula>360</formula>
    </cfRule>
    <cfRule type="cellIs" priority="41" dxfId="10" operator="between" stopIfTrue="1">
      <formula>360</formula>
      <formula>399</formula>
    </cfRule>
    <cfRule type="cellIs" priority="42" dxfId="9" operator="greaterThanOrEqual" stopIfTrue="1">
      <formula>400</formula>
    </cfRule>
  </conditionalFormatting>
  <conditionalFormatting sqref="G37">
    <cfRule type="cellIs" priority="36" dxfId="2" operator="lessThan" stopIfTrue="1">
      <formula>140</formula>
    </cfRule>
    <cfRule type="cellIs" priority="37" dxfId="1" operator="between" stopIfTrue="1">
      <formula>140</formula>
      <formula>199</formula>
    </cfRule>
    <cfRule type="cellIs" priority="38" dxfId="0" operator="greaterThanOrEqual" stopIfTrue="1">
      <formula>200</formula>
    </cfRule>
  </conditionalFormatting>
  <conditionalFormatting sqref="I23:I35">
    <cfRule type="cellIs" priority="28" dxfId="0" operator="equal" stopIfTrue="1">
      <formula>0</formula>
    </cfRule>
  </conditionalFormatting>
  <conditionalFormatting sqref="I36:I38">
    <cfRule type="cellIs" priority="31" dxfId="0" operator="equal" stopIfTrue="1">
      <formula>0</formula>
    </cfRule>
  </conditionalFormatting>
  <conditionalFormatting sqref="G7:G10">
    <cfRule type="cellIs" priority="24" dxfId="2" operator="lessThan" stopIfTrue="1">
      <formula>140</formula>
    </cfRule>
    <cfRule type="cellIs" priority="25" dxfId="1" operator="between" stopIfTrue="1">
      <formula>140</formula>
      <formula>199</formula>
    </cfRule>
    <cfRule type="cellIs" priority="26" dxfId="0" operator="greaterThanOrEqual" stopIfTrue="1">
      <formula>200</formula>
    </cfRule>
  </conditionalFormatting>
  <conditionalFormatting sqref="F7:F10">
    <cfRule type="cellIs" priority="21" dxfId="2" operator="lessThan" stopIfTrue="1">
      <formula>360</formula>
    </cfRule>
    <cfRule type="cellIs" priority="22" dxfId="10" operator="between" stopIfTrue="1">
      <formula>360</formula>
      <formula>399</formula>
    </cfRule>
    <cfRule type="cellIs" priority="23" dxfId="9" operator="greaterThanOrEqual" stopIfTrue="1">
      <formula>400</formula>
    </cfRule>
  </conditionalFormatting>
  <conditionalFormatting sqref="F14:F22">
    <cfRule type="cellIs" priority="7" dxfId="2" operator="lessThan" stopIfTrue="1">
      <formula>360</formula>
    </cfRule>
    <cfRule type="cellIs" priority="8" dxfId="10" operator="between" stopIfTrue="1">
      <formula>360</formula>
      <formula>399</formula>
    </cfRule>
    <cfRule type="cellIs" priority="9" dxfId="9" operator="greaterThanOrEqual" stopIfTrue="1">
      <formula>400</formula>
    </cfRule>
  </conditionalFormatting>
  <conditionalFormatting sqref="G12:G13">
    <cfRule type="cellIs" priority="17" dxfId="2" operator="lessThan" stopIfTrue="1">
      <formula>140</formula>
    </cfRule>
    <cfRule type="cellIs" priority="18" dxfId="1" operator="between" stopIfTrue="1">
      <formula>140</formula>
      <formula>199</formula>
    </cfRule>
    <cfRule type="cellIs" priority="19" dxfId="0" operator="greaterThanOrEqual" stopIfTrue="1">
      <formula>200</formula>
    </cfRule>
  </conditionalFormatting>
  <conditionalFormatting sqref="F12:F13">
    <cfRule type="cellIs" priority="14" dxfId="2" operator="lessThan" stopIfTrue="1">
      <formula>360</formula>
    </cfRule>
    <cfRule type="cellIs" priority="15" dxfId="10" operator="between" stopIfTrue="1">
      <formula>360</formula>
      <formula>399</formula>
    </cfRule>
    <cfRule type="cellIs" priority="16" dxfId="9" operator="greaterThanOrEqual" stopIfTrue="1">
      <formula>400</formula>
    </cfRule>
  </conditionalFormatting>
  <conditionalFormatting sqref="G14:G22">
    <cfRule type="cellIs" priority="10" dxfId="2" operator="lessThan" stopIfTrue="1">
      <formula>140</formula>
    </cfRule>
    <cfRule type="cellIs" priority="11" dxfId="1" operator="between" stopIfTrue="1">
      <formula>140</formula>
      <formula>199</formula>
    </cfRule>
    <cfRule type="cellIs" priority="12" dxfId="0" operator="greaterThanOrEqual" stopIfTrue="1">
      <formula>200</formula>
    </cfRule>
  </conditionalFormatting>
  <conditionalFormatting sqref="I11:I15">
    <cfRule type="cellIs" priority="4" dxfId="0" operator="equal" stopIfTrue="1">
      <formula>0</formula>
    </cfRule>
  </conditionalFormatting>
  <conditionalFormatting sqref="I16:I22">
    <cfRule type="cellIs" priority="2" dxfId="0" operator="equal" stopIfTrue="1">
      <formula>0</formula>
    </cfRule>
  </conditionalFormatting>
  <conditionalFormatting sqref="I7:I10">
    <cfRule type="cellIs" priority="5" dxfId="0" operator="equal" stopIfTrue="1">
      <formula>0</formula>
    </cfRule>
  </conditionalFormatting>
  <printOptions horizontalCentered="1"/>
  <pageMargins left="0.1968503937007874" right="0.15748031496062992" top="0" bottom="0.07874015748031496" header="0.3937007874015748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1"/>
  <sheetViews>
    <sheetView tabSelected="1" workbookViewId="0" topLeftCell="A1">
      <selection activeCell="R21" sqref="R21:R39"/>
    </sheetView>
  </sheetViews>
  <sheetFormatPr defaultColWidth="11.421875" defaultRowHeight="12.75"/>
  <cols>
    <col min="1" max="1" width="3.421875" style="54" customWidth="1"/>
    <col min="2" max="2" width="24.7109375" style="49" customWidth="1"/>
    <col min="3" max="3" width="20.7109375" style="49" customWidth="1"/>
    <col min="4" max="4" width="5.7109375" style="49" customWidth="1"/>
    <col min="5" max="5" width="5.57421875" style="54" customWidth="1"/>
    <col min="6" max="8" width="5.8515625" style="54" customWidth="1"/>
    <col min="9" max="9" width="3.28125" style="54" customWidth="1"/>
    <col min="10" max="10" width="4.57421875" style="54" customWidth="1"/>
    <col min="11" max="11" width="0.9921875" style="54" customWidth="1"/>
    <col min="12" max="14" width="6.28125" style="54" customWidth="1"/>
    <col min="15" max="15" width="3.28125" style="54" customWidth="1"/>
    <col min="16" max="16" width="0.9921875" style="54" customWidth="1"/>
    <col min="17" max="19" width="8.421875" style="54" customWidth="1"/>
    <col min="20" max="20" width="4.57421875" style="54" customWidth="1"/>
    <col min="21" max="21" width="4.7109375" style="54" customWidth="1"/>
    <col min="22" max="22" width="6.28125" style="49" customWidth="1"/>
    <col min="23" max="23" width="11.421875" style="49" hidden="1" customWidth="1"/>
    <col min="24" max="24" width="5.7109375" style="49" hidden="1" customWidth="1"/>
    <col min="25" max="25" width="11.421875" style="49" hidden="1" customWidth="1"/>
    <col min="26" max="26" width="5.7109375" style="49" hidden="1" customWidth="1"/>
    <col min="27" max="27" width="7.7109375" style="49" customWidth="1"/>
    <col min="28" max="16384" width="11.421875" style="49" customWidth="1"/>
  </cols>
  <sheetData>
    <row r="1" spans="1:22" ht="24" customHeight="1">
      <c r="A1" s="1" t="s">
        <v>168</v>
      </c>
      <c r="B1" s="2"/>
      <c r="C1" s="2"/>
      <c r="D1" s="2"/>
      <c r="E1" s="2"/>
      <c r="F1" s="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3"/>
      <c r="U1" s="53"/>
      <c r="V1" s="53"/>
    </row>
    <row r="2" ht="9" customHeight="1"/>
    <row r="3" spans="1:15" s="50" customFormat="1" ht="15.75" customHeight="1">
      <c r="A3" s="3" t="s">
        <v>171</v>
      </c>
      <c r="E3" s="4" t="s">
        <v>551</v>
      </c>
      <c r="F3" s="4"/>
      <c r="G3" s="4"/>
      <c r="H3" s="4"/>
      <c r="I3" s="4"/>
      <c r="J3" s="4"/>
      <c r="K3" s="4"/>
      <c r="L3" s="3" t="s">
        <v>0</v>
      </c>
      <c r="M3" s="4"/>
      <c r="N3" s="4"/>
      <c r="O3" s="4"/>
    </row>
    <row r="4" ht="9" customHeight="1"/>
    <row r="5" spans="1:21" s="50" customFormat="1" ht="13.5" customHeight="1">
      <c r="A5" s="5" t="s">
        <v>24</v>
      </c>
      <c r="B5" s="6"/>
      <c r="C5" s="7"/>
      <c r="D5" s="6"/>
      <c r="E5" s="8" t="s">
        <v>37</v>
      </c>
      <c r="F5" s="55"/>
      <c r="G5" s="55"/>
      <c r="H5" s="55"/>
      <c r="I5" s="55"/>
      <c r="J5" s="9"/>
      <c r="K5" s="56"/>
      <c r="L5" s="8" t="s">
        <v>36</v>
      </c>
      <c r="M5" s="55"/>
      <c r="N5" s="55"/>
      <c r="O5" s="57"/>
      <c r="P5" s="58"/>
      <c r="Q5" s="8" t="s">
        <v>2</v>
      </c>
      <c r="R5" s="55"/>
      <c r="S5" s="55"/>
      <c r="T5" s="55"/>
      <c r="U5" s="57"/>
    </row>
    <row r="6" spans="1:23" s="17" customFormat="1" ht="17.25" customHeight="1">
      <c r="A6" s="10" t="s">
        <v>3</v>
      </c>
      <c r="B6" s="329" t="s">
        <v>4</v>
      </c>
      <c r="C6" s="329" t="s">
        <v>5</v>
      </c>
      <c r="D6" s="329"/>
      <c r="E6" s="345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4" t="s">
        <v>11</v>
      </c>
      <c r="K6" s="15"/>
      <c r="L6" s="13" t="s">
        <v>7</v>
      </c>
      <c r="M6" s="13" t="s">
        <v>8</v>
      </c>
      <c r="N6" s="13" t="s">
        <v>9</v>
      </c>
      <c r="O6" s="14" t="s">
        <v>10</v>
      </c>
      <c r="P6" s="15"/>
      <c r="Q6" s="16" t="s">
        <v>7</v>
      </c>
      <c r="R6" s="13" t="s">
        <v>12</v>
      </c>
      <c r="S6" s="13" t="s">
        <v>13</v>
      </c>
      <c r="T6" s="13" t="s">
        <v>10</v>
      </c>
      <c r="U6" s="14" t="s">
        <v>14</v>
      </c>
      <c r="W6" s="50" t="s">
        <v>21</v>
      </c>
    </row>
    <row r="7" spans="1:26" s="50" customFormat="1" ht="15" customHeight="1">
      <c r="A7" s="21">
        <v>134</v>
      </c>
      <c r="B7" s="88" t="s">
        <v>372</v>
      </c>
      <c r="C7" s="320" t="s">
        <v>299</v>
      </c>
      <c r="D7" s="320"/>
      <c r="E7" s="236">
        <v>0.4895833333333333</v>
      </c>
      <c r="F7" s="83">
        <v>385</v>
      </c>
      <c r="G7" s="45">
        <v>188</v>
      </c>
      <c r="H7" s="84">
        <f aca="true" t="shared" si="0" ref="H7:H21">IF(SUM(F7,G7)&gt;0,SUM(F7,G7),"")</f>
        <v>573</v>
      </c>
      <c r="I7" s="530">
        <v>4</v>
      </c>
      <c r="J7" s="30">
        <f aca="true" t="shared" si="1" ref="J7:J21">IF(X7&gt;0,X7,"")</f>
        <v>1</v>
      </c>
      <c r="K7" s="60"/>
      <c r="L7" s="83">
        <v>345</v>
      </c>
      <c r="M7" s="45">
        <v>181</v>
      </c>
      <c r="N7" s="84">
        <f aca="true" t="shared" si="2" ref="N7:N15">IF(SUM(L7,M7)&gt;0,SUM(L7,M7),"")</f>
        <v>526</v>
      </c>
      <c r="O7" s="38">
        <v>5</v>
      </c>
      <c r="P7" s="60"/>
      <c r="Q7" s="61">
        <f aca="true" t="shared" si="3" ref="Q7:R12">IF(AND(ISNUMBER(F7),ISNUMBER(L7)),SUM(F7,L7),"")</f>
        <v>730</v>
      </c>
      <c r="R7" s="62">
        <f t="shared" si="3"/>
        <v>369</v>
      </c>
      <c r="S7" s="310">
        <f aca="true" t="shared" si="4" ref="S7:S14">Q7+R7</f>
        <v>1099</v>
      </c>
      <c r="T7" s="20">
        <f aca="true" t="shared" si="5" ref="T7:T12">IF(AND(ISNUMBER(I7),ISNUMBER(O7)),SUM(I7,O7),"")</f>
        <v>9</v>
      </c>
      <c r="U7" s="31">
        <f aca="true" t="shared" si="6" ref="U7:U15">IF(Z7&gt;0,Z7,"")</f>
        <v>1</v>
      </c>
      <c r="W7" s="49">
        <f aca="true" t="shared" si="7" ref="W7:W22">IF(SUM(H7)&gt;0,100000*H7+1000*G7-I7,"")</f>
        <v>57487996</v>
      </c>
      <c r="X7" s="49">
        <f aca="true" t="shared" si="8" ref="X7:X22">IF(SUM(H7)&gt;0,RANK(W7,$W$7:$W$38,0),"")</f>
        <v>1</v>
      </c>
      <c r="Y7" s="49">
        <f>IF(AND(SUM(R7)&gt;0,ISNUMBER(T7)),100000*S7+1000*R7-T7,"")</f>
        <v>110268991</v>
      </c>
      <c r="Z7" s="49">
        <f>IF(AND(SUM(R7)&gt;0,ISNUMBER(T7)),RANK(Y7,$Y$7:$Y$38,0),"")</f>
        <v>1</v>
      </c>
    </row>
    <row r="8" spans="1:26" ht="15" customHeight="1">
      <c r="A8" s="21">
        <v>136</v>
      </c>
      <c r="B8" s="88" t="s">
        <v>289</v>
      </c>
      <c r="C8" s="320" t="s">
        <v>271</v>
      </c>
      <c r="D8" s="320"/>
      <c r="E8" s="239"/>
      <c r="F8" s="83">
        <v>385</v>
      </c>
      <c r="G8" s="45">
        <v>172</v>
      </c>
      <c r="H8" s="84">
        <f t="shared" si="0"/>
        <v>557</v>
      </c>
      <c r="I8" s="530">
        <v>3</v>
      </c>
      <c r="J8" s="30">
        <f t="shared" si="1"/>
        <v>2</v>
      </c>
      <c r="K8" s="60"/>
      <c r="L8" s="83">
        <v>341</v>
      </c>
      <c r="M8" s="45">
        <v>182</v>
      </c>
      <c r="N8" s="84">
        <f t="shared" si="2"/>
        <v>523</v>
      </c>
      <c r="O8" s="38">
        <v>7</v>
      </c>
      <c r="P8" s="22"/>
      <c r="Q8" s="65">
        <f t="shared" si="3"/>
        <v>726</v>
      </c>
      <c r="R8" s="177">
        <f t="shared" si="3"/>
        <v>354</v>
      </c>
      <c r="S8" s="311">
        <f t="shared" si="4"/>
        <v>1080</v>
      </c>
      <c r="T8" s="20">
        <f t="shared" si="5"/>
        <v>10</v>
      </c>
      <c r="U8" s="31">
        <f t="shared" si="6"/>
        <v>2</v>
      </c>
      <c r="W8" s="49">
        <f t="shared" si="7"/>
        <v>55871997</v>
      </c>
      <c r="X8" s="49">
        <f t="shared" si="8"/>
        <v>2</v>
      </c>
      <c r="Y8" s="49">
        <f aca="true" t="shared" si="9" ref="Y8:Y20">IF(AND(SUM(R8)&gt;0,ISNUMBER(T8)),100000*S8+1000*R8-T8,"")</f>
        <v>108353990</v>
      </c>
      <c r="Z8" s="49">
        <f aca="true" t="shared" si="10" ref="Z8:Z20">IF(AND(SUM(R8)&gt;0,ISNUMBER(T8)),RANK(Y8,$Y$7:$Y$38,0),"")</f>
        <v>2</v>
      </c>
    </row>
    <row r="9" spans="1:27" ht="15" customHeight="1">
      <c r="A9" s="21">
        <v>128</v>
      </c>
      <c r="B9" s="88" t="s">
        <v>370</v>
      </c>
      <c r="C9" s="320" t="s">
        <v>319</v>
      </c>
      <c r="D9" s="320"/>
      <c r="E9" s="239"/>
      <c r="F9" s="83">
        <v>368</v>
      </c>
      <c r="G9" s="45">
        <v>186</v>
      </c>
      <c r="H9" s="84">
        <f t="shared" si="0"/>
        <v>554</v>
      </c>
      <c r="I9" s="530">
        <v>5</v>
      </c>
      <c r="J9" s="30">
        <f t="shared" si="1"/>
        <v>3</v>
      </c>
      <c r="K9" s="64"/>
      <c r="L9" s="83">
        <v>355</v>
      </c>
      <c r="M9" s="45">
        <v>167</v>
      </c>
      <c r="N9" s="84">
        <f t="shared" si="2"/>
        <v>522</v>
      </c>
      <c r="O9" s="38">
        <v>5</v>
      </c>
      <c r="P9" s="64"/>
      <c r="Q9" s="65">
        <f t="shared" si="3"/>
        <v>723</v>
      </c>
      <c r="R9" s="177">
        <f t="shared" si="3"/>
        <v>353</v>
      </c>
      <c r="S9" s="311">
        <f t="shared" si="4"/>
        <v>1076</v>
      </c>
      <c r="T9" s="20">
        <f t="shared" si="5"/>
        <v>10</v>
      </c>
      <c r="U9" s="31">
        <f t="shared" si="6"/>
        <v>3</v>
      </c>
      <c r="V9" s="50"/>
      <c r="W9" s="49">
        <f t="shared" si="7"/>
        <v>55585995</v>
      </c>
      <c r="X9" s="49">
        <f t="shared" si="8"/>
        <v>3</v>
      </c>
      <c r="Y9" s="49">
        <f t="shared" si="9"/>
        <v>107952990</v>
      </c>
      <c r="Z9" s="49">
        <f t="shared" si="10"/>
        <v>3</v>
      </c>
      <c r="AA9" s="51"/>
    </row>
    <row r="10" spans="1:27" ht="15" customHeight="1">
      <c r="A10" s="21">
        <v>135</v>
      </c>
      <c r="B10" s="88" t="s">
        <v>288</v>
      </c>
      <c r="C10" s="320" t="s">
        <v>264</v>
      </c>
      <c r="D10" s="320"/>
      <c r="E10" s="239"/>
      <c r="F10" s="83">
        <v>368</v>
      </c>
      <c r="G10" s="45">
        <v>176</v>
      </c>
      <c r="H10" s="84">
        <f t="shared" si="0"/>
        <v>544</v>
      </c>
      <c r="I10" s="530">
        <v>4</v>
      </c>
      <c r="J10" s="19">
        <f t="shared" si="1"/>
        <v>6</v>
      </c>
      <c r="K10" s="60"/>
      <c r="L10" s="83">
        <v>348</v>
      </c>
      <c r="M10" s="45">
        <v>178</v>
      </c>
      <c r="N10" s="84">
        <f t="shared" si="2"/>
        <v>526</v>
      </c>
      <c r="O10" s="18">
        <v>6</v>
      </c>
      <c r="P10" s="22"/>
      <c r="Q10" s="65">
        <f t="shared" si="3"/>
        <v>716</v>
      </c>
      <c r="R10" s="177">
        <f t="shared" si="3"/>
        <v>354</v>
      </c>
      <c r="S10" s="311">
        <f t="shared" si="4"/>
        <v>1070</v>
      </c>
      <c r="T10" s="20">
        <f t="shared" si="5"/>
        <v>10</v>
      </c>
      <c r="U10" s="31">
        <f t="shared" si="6"/>
        <v>4</v>
      </c>
      <c r="W10" s="49">
        <f t="shared" si="7"/>
        <v>54575996</v>
      </c>
      <c r="X10" s="49">
        <f t="shared" si="8"/>
        <v>6</v>
      </c>
      <c r="Y10" s="49">
        <f t="shared" si="9"/>
        <v>107353990</v>
      </c>
      <c r="Z10" s="49">
        <f t="shared" si="10"/>
        <v>4</v>
      </c>
      <c r="AA10" s="51"/>
    </row>
    <row r="11" spans="1:27" ht="15" customHeight="1">
      <c r="A11" s="21">
        <v>131</v>
      </c>
      <c r="B11" s="88" t="s">
        <v>286</v>
      </c>
      <c r="C11" s="320" t="s">
        <v>287</v>
      </c>
      <c r="D11" s="330"/>
      <c r="E11" s="239"/>
      <c r="F11" s="83">
        <v>383</v>
      </c>
      <c r="G11" s="45">
        <v>164</v>
      </c>
      <c r="H11" s="84">
        <f t="shared" si="0"/>
        <v>547</v>
      </c>
      <c r="I11" s="530">
        <v>2</v>
      </c>
      <c r="J11" s="30">
        <f t="shared" si="1"/>
        <v>5</v>
      </c>
      <c r="K11" s="60"/>
      <c r="L11" s="83">
        <v>357</v>
      </c>
      <c r="M11" s="45">
        <v>150</v>
      </c>
      <c r="N11" s="84">
        <f t="shared" si="2"/>
        <v>507</v>
      </c>
      <c r="O11" s="18">
        <v>10</v>
      </c>
      <c r="P11" s="22"/>
      <c r="Q11" s="65">
        <f t="shared" si="3"/>
        <v>740</v>
      </c>
      <c r="R11" s="177">
        <f t="shared" si="3"/>
        <v>314</v>
      </c>
      <c r="S11" s="311">
        <f t="shared" si="4"/>
        <v>1054</v>
      </c>
      <c r="T11" s="20">
        <f t="shared" si="5"/>
        <v>12</v>
      </c>
      <c r="U11" s="31">
        <f t="shared" si="6"/>
        <v>5</v>
      </c>
      <c r="V11" s="50"/>
      <c r="W11" s="49">
        <f t="shared" si="7"/>
        <v>54863998</v>
      </c>
      <c r="X11" s="49">
        <f t="shared" si="8"/>
        <v>5</v>
      </c>
      <c r="Y11" s="49">
        <f t="shared" si="9"/>
        <v>105713988</v>
      </c>
      <c r="Z11" s="49">
        <f t="shared" si="10"/>
        <v>5</v>
      </c>
      <c r="AA11" s="51"/>
    </row>
    <row r="12" spans="1:27" ht="15" customHeight="1">
      <c r="A12" s="21">
        <v>129</v>
      </c>
      <c r="B12" s="88" t="s">
        <v>371</v>
      </c>
      <c r="C12" s="320" t="s">
        <v>299</v>
      </c>
      <c r="D12" s="330"/>
      <c r="E12" s="239"/>
      <c r="F12" s="83">
        <v>378</v>
      </c>
      <c r="G12" s="45">
        <v>174</v>
      </c>
      <c r="H12" s="84">
        <f t="shared" si="0"/>
        <v>552</v>
      </c>
      <c r="I12" s="530">
        <v>8</v>
      </c>
      <c r="J12" s="30">
        <f t="shared" si="1"/>
        <v>4</v>
      </c>
      <c r="K12" s="60"/>
      <c r="L12" s="83">
        <v>344</v>
      </c>
      <c r="M12" s="45">
        <v>141</v>
      </c>
      <c r="N12" s="173">
        <f t="shared" si="2"/>
        <v>485</v>
      </c>
      <c r="O12" s="38">
        <v>8</v>
      </c>
      <c r="P12" s="22"/>
      <c r="Q12" s="65">
        <f t="shared" si="3"/>
        <v>722</v>
      </c>
      <c r="R12" s="177">
        <f t="shared" si="3"/>
        <v>315</v>
      </c>
      <c r="S12" s="311">
        <f t="shared" si="4"/>
        <v>1037</v>
      </c>
      <c r="T12" s="20">
        <f t="shared" si="5"/>
        <v>16</v>
      </c>
      <c r="U12" s="31">
        <f t="shared" si="6"/>
        <v>7</v>
      </c>
      <c r="W12" s="49">
        <f t="shared" si="7"/>
        <v>55373992</v>
      </c>
      <c r="X12" s="49">
        <f t="shared" si="8"/>
        <v>4</v>
      </c>
      <c r="Y12" s="49">
        <f t="shared" si="9"/>
        <v>104014984</v>
      </c>
      <c r="Z12" s="49">
        <f t="shared" si="10"/>
        <v>7</v>
      </c>
      <c r="AA12" s="313"/>
    </row>
    <row r="13" spans="1:26" ht="15" customHeight="1">
      <c r="A13" s="21">
        <v>122</v>
      </c>
      <c r="B13" s="88" t="s">
        <v>368</v>
      </c>
      <c r="C13" s="283" t="s">
        <v>297</v>
      </c>
      <c r="D13" s="320"/>
      <c r="E13" s="240">
        <v>0.375</v>
      </c>
      <c r="F13" s="83">
        <v>358</v>
      </c>
      <c r="G13" s="45">
        <v>155</v>
      </c>
      <c r="H13" s="84">
        <f t="shared" si="0"/>
        <v>513</v>
      </c>
      <c r="I13" s="530">
        <v>11</v>
      </c>
      <c r="J13" s="30">
        <f t="shared" si="1"/>
        <v>8</v>
      </c>
      <c r="K13" s="60"/>
      <c r="L13" s="590">
        <v>350</v>
      </c>
      <c r="M13" s="614">
        <v>139</v>
      </c>
      <c r="N13" s="84">
        <f t="shared" si="2"/>
        <v>489</v>
      </c>
      <c r="O13" s="38">
        <v>9</v>
      </c>
      <c r="P13" s="60"/>
      <c r="Q13" s="65">
        <f>IF(AND(ISNUMBER(F12),ISNUMBER(L13)),SUM(F12,L13),"")</f>
        <v>728</v>
      </c>
      <c r="R13" s="177">
        <f>IF(AND(ISNUMBER(G12),ISNUMBER(M13)),SUM(G12,M13),"")</f>
        <v>313</v>
      </c>
      <c r="S13" s="311">
        <f t="shared" si="4"/>
        <v>1041</v>
      </c>
      <c r="T13" s="20">
        <f>IF(AND(ISNUMBER(I12),ISNUMBER(O13)),SUM(I12,O13),"")</f>
        <v>17</v>
      </c>
      <c r="U13" s="31">
        <f t="shared" si="6"/>
        <v>6</v>
      </c>
      <c r="V13" s="50"/>
      <c r="W13" s="49">
        <f t="shared" si="7"/>
        <v>51454989</v>
      </c>
      <c r="X13" s="49">
        <f t="shared" si="8"/>
        <v>8</v>
      </c>
      <c r="Y13" s="49">
        <f t="shared" si="9"/>
        <v>104412983</v>
      </c>
      <c r="Z13" s="49">
        <f t="shared" si="10"/>
        <v>6</v>
      </c>
    </row>
    <row r="14" spans="1:26" ht="15" customHeight="1">
      <c r="A14" s="21">
        <v>123</v>
      </c>
      <c r="B14" s="88" t="s">
        <v>369</v>
      </c>
      <c r="C14" s="283" t="s">
        <v>297</v>
      </c>
      <c r="D14" s="320"/>
      <c r="E14" s="239"/>
      <c r="F14" s="83">
        <v>347</v>
      </c>
      <c r="G14" s="45">
        <v>158</v>
      </c>
      <c r="H14" s="84">
        <f t="shared" si="0"/>
        <v>505</v>
      </c>
      <c r="I14" s="530">
        <v>7</v>
      </c>
      <c r="J14" s="30">
        <f t="shared" si="1"/>
        <v>9</v>
      </c>
      <c r="K14" s="60"/>
      <c r="L14" s="83">
        <v>345</v>
      </c>
      <c r="M14" s="45">
        <v>129</v>
      </c>
      <c r="N14" s="84">
        <f t="shared" si="2"/>
        <v>474</v>
      </c>
      <c r="O14" s="18">
        <v>10</v>
      </c>
      <c r="P14" s="22"/>
      <c r="Q14" s="65">
        <f>IF(AND(ISNUMBER(F13),ISNUMBER(L14)),SUM(F13,L14),"")</f>
        <v>703</v>
      </c>
      <c r="R14" s="94">
        <f>IF(AND(ISNUMBER(G13),ISNUMBER(M14)),SUM(G13,M14),"")</f>
        <v>284</v>
      </c>
      <c r="S14" s="618">
        <f t="shared" si="4"/>
        <v>987</v>
      </c>
      <c r="T14" s="20">
        <f>IF(AND(ISNUMBER(I13),ISNUMBER(O14)),SUM(I13,O14),"")</f>
        <v>21</v>
      </c>
      <c r="U14" s="31">
        <f t="shared" si="6"/>
        <v>8</v>
      </c>
      <c r="W14" s="49">
        <f t="shared" si="7"/>
        <v>50657993</v>
      </c>
      <c r="X14" s="49">
        <f t="shared" si="8"/>
        <v>9</v>
      </c>
      <c r="Y14" s="49">
        <f t="shared" si="9"/>
        <v>98983979</v>
      </c>
      <c r="Z14" s="49">
        <f t="shared" si="10"/>
        <v>8</v>
      </c>
    </row>
    <row r="15" spans="1:26" ht="15" customHeight="1">
      <c r="A15" s="21">
        <v>125</v>
      </c>
      <c r="B15" s="164" t="s">
        <v>248</v>
      </c>
      <c r="C15" s="283" t="s">
        <v>247</v>
      </c>
      <c r="D15" s="375"/>
      <c r="E15" s="239"/>
      <c r="F15" s="83">
        <v>361</v>
      </c>
      <c r="G15" s="45">
        <v>154</v>
      </c>
      <c r="H15" s="84">
        <f t="shared" si="0"/>
        <v>515</v>
      </c>
      <c r="I15" s="530">
        <v>10</v>
      </c>
      <c r="J15" s="30">
        <f t="shared" si="1"/>
        <v>7</v>
      </c>
      <c r="K15" s="294"/>
      <c r="L15" s="613" t="s">
        <v>572</v>
      </c>
      <c r="M15" s="615"/>
      <c r="N15" s="176">
        <f t="shared" si="2"/>
      </c>
      <c r="O15" s="27"/>
      <c r="P15" s="373"/>
      <c r="Q15" s="616"/>
      <c r="R15" s="617"/>
      <c r="S15" s="312"/>
      <c r="T15" s="401">
        <f>IF(AND(ISNUMBER(I15),ISNUMBER(O15)),SUM(I15,O15),"")</f>
      </c>
      <c r="U15" s="33">
        <f t="shared" si="6"/>
      </c>
      <c r="V15" s="50"/>
      <c r="W15" s="49">
        <f t="shared" si="7"/>
        <v>51653990</v>
      </c>
      <c r="X15" s="49">
        <f t="shared" si="8"/>
        <v>7</v>
      </c>
      <c r="Y15" s="49">
        <f t="shared" si="9"/>
      </c>
      <c r="Z15" s="49">
        <f t="shared" si="10"/>
      </c>
    </row>
    <row r="16" spans="1:26" ht="15" customHeight="1">
      <c r="A16" s="21">
        <v>124</v>
      </c>
      <c r="B16" s="88" t="s">
        <v>245</v>
      </c>
      <c r="C16" s="283" t="s">
        <v>246</v>
      </c>
      <c r="D16" s="320"/>
      <c r="E16" s="239"/>
      <c r="F16" s="83">
        <v>359</v>
      </c>
      <c r="G16" s="45">
        <v>133</v>
      </c>
      <c r="H16" s="84">
        <f t="shared" si="0"/>
        <v>492</v>
      </c>
      <c r="I16" s="530">
        <v>11</v>
      </c>
      <c r="J16" s="30">
        <f t="shared" si="1"/>
        <v>10</v>
      </c>
      <c r="K16" s="294"/>
      <c r="L16" s="300"/>
      <c r="O16" s="49"/>
      <c r="P16" s="24"/>
      <c r="Q16" s="103"/>
      <c r="R16" s="103"/>
      <c r="S16" s="402"/>
      <c r="T16" s="403"/>
      <c r="U16" s="317"/>
      <c r="W16" s="49">
        <f t="shared" si="7"/>
        <v>49332989</v>
      </c>
      <c r="X16" s="49">
        <f t="shared" si="8"/>
        <v>10</v>
      </c>
      <c r="Y16" s="49">
        <f t="shared" si="9"/>
      </c>
      <c r="Z16" s="49">
        <f t="shared" si="10"/>
      </c>
    </row>
    <row r="17" spans="1:26" ht="15" customHeight="1">
      <c r="A17" s="21">
        <v>132</v>
      </c>
      <c r="B17" s="88" t="s">
        <v>249</v>
      </c>
      <c r="C17" s="320" t="s">
        <v>241</v>
      </c>
      <c r="D17" s="320"/>
      <c r="E17" s="239"/>
      <c r="F17" s="83">
        <v>324</v>
      </c>
      <c r="G17" s="45">
        <v>167</v>
      </c>
      <c r="H17" s="84">
        <f t="shared" si="0"/>
        <v>491</v>
      </c>
      <c r="I17" s="530">
        <v>11</v>
      </c>
      <c r="J17" s="30">
        <f t="shared" si="1"/>
        <v>11</v>
      </c>
      <c r="K17" s="294"/>
      <c r="L17" s="655" t="s">
        <v>384</v>
      </c>
      <c r="M17" s="655"/>
      <c r="N17" s="655"/>
      <c r="O17" s="655"/>
      <c r="P17" s="655"/>
      <c r="Q17" s="655"/>
      <c r="R17" s="655"/>
      <c r="S17" s="655"/>
      <c r="T17" s="655"/>
      <c r="U17" s="655"/>
      <c r="V17" s="50"/>
      <c r="W17" s="49">
        <f t="shared" si="7"/>
        <v>49266989</v>
      </c>
      <c r="X17" s="49">
        <f t="shared" si="8"/>
        <v>11</v>
      </c>
      <c r="Y17" s="49">
        <f t="shared" si="9"/>
      </c>
      <c r="Z17" s="49">
        <f t="shared" si="10"/>
      </c>
    </row>
    <row r="18" spans="1:26" ht="15" customHeight="1">
      <c r="A18" s="21">
        <v>126</v>
      </c>
      <c r="B18" s="88" t="s">
        <v>206</v>
      </c>
      <c r="C18" s="283" t="s">
        <v>207</v>
      </c>
      <c r="D18" s="320"/>
      <c r="E18" s="239">
        <v>0.4131944444444444</v>
      </c>
      <c r="F18" s="83">
        <v>328</v>
      </c>
      <c r="G18" s="45">
        <v>155</v>
      </c>
      <c r="H18" s="84">
        <f t="shared" si="0"/>
        <v>483</v>
      </c>
      <c r="I18" s="530">
        <v>7</v>
      </c>
      <c r="J18" s="30">
        <f t="shared" si="1"/>
        <v>12</v>
      </c>
      <c r="K18" s="294"/>
      <c r="L18" s="300"/>
      <c r="P18" s="24"/>
      <c r="Q18" s="103"/>
      <c r="R18" s="103"/>
      <c r="S18" s="315"/>
      <c r="T18" s="316"/>
      <c r="U18" s="317"/>
      <c r="W18" s="49">
        <f t="shared" si="7"/>
        <v>48454993</v>
      </c>
      <c r="X18" s="49">
        <f t="shared" si="8"/>
        <v>12</v>
      </c>
      <c r="Y18" s="49">
        <f t="shared" si="9"/>
      </c>
      <c r="Z18" s="49">
        <f t="shared" si="10"/>
      </c>
    </row>
    <row r="19" spans="1:26" ht="15" customHeight="1">
      <c r="A19" s="21">
        <v>133</v>
      </c>
      <c r="B19" s="88" t="s">
        <v>208</v>
      </c>
      <c r="C19" s="320" t="s">
        <v>192</v>
      </c>
      <c r="D19" s="320"/>
      <c r="E19" s="239"/>
      <c r="F19" s="83">
        <v>323</v>
      </c>
      <c r="G19" s="45">
        <v>150</v>
      </c>
      <c r="H19" s="84">
        <f t="shared" si="0"/>
        <v>473</v>
      </c>
      <c r="I19" s="530">
        <v>10</v>
      </c>
      <c r="J19" s="30">
        <f t="shared" si="1"/>
        <v>13</v>
      </c>
      <c r="K19" s="294"/>
      <c r="L19" s="300"/>
      <c r="P19" s="24"/>
      <c r="Q19" s="103"/>
      <c r="R19" s="103"/>
      <c r="S19" s="315"/>
      <c r="T19" s="316"/>
      <c r="U19" s="317"/>
      <c r="V19" s="50"/>
      <c r="W19" s="49">
        <f t="shared" si="7"/>
        <v>47449990</v>
      </c>
      <c r="X19" s="49">
        <f t="shared" si="8"/>
        <v>13</v>
      </c>
      <c r="Y19" s="49">
        <f t="shared" si="9"/>
      </c>
      <c r="Z19" s="49">
        <f t="shared" si="10"/>
      </c>
    </row>
    <row r="20" spans="1:26" ht="15" customHeight="1">
      <c r="A20" s="21">
        <v>127</v>
      </c>
      <c r="B20" s="88" t="s">
        <v>205</v>
      </c>
      <c r="C20" s="320" t="s">
        <v>192</v>
      </c>
      <c r="D20" s="320"/>
      <c r="E20" s="239"/>
      <c r="F20" s="83">
        <v>340</v>
      </c>
      <c r="G20" s="45">
        <v>122</v>
      </c>
      <c r="H20" s="84">
        <f t="shared" si="0"/>
        <v>462</v>
      </c>
      <c r="I20" s="530">
        <v>19</v>
      </c>
      <c r="J20" s="30">
        <f t="shared" si="1"/>
        <v>14</v>
      </c>
      <c r="K20" s="294"/>
      <c r="L20" s="300"/>
      <c r="P20" s="24"/>
      <c r="Q20" s="103"/>
      <c r="R20" s="103"/>
      <c r="S20" s="315"/>
      <c r="T20" s="316"/>
      <c r="U20" s="317"/>
      <c r="W20" s="49">
        <f t="shared" si="7"/>
        <v>46321981</v>
      </c>
      <c r="X20" s="49">
        <f t="shared" si="8"/>
        <v>14</v>
      </c>
      <c r="Y20" s="49">
        <f t="shared" si="9"/>
      </c>
      <c r="Z20" s="49">
        <f t="shared" si="10"/>
      </c>
    </row>
    <row r="21" spans="1:27" ht="15" customHeight="1">
      <c r="A21" s="26">
        <v>130</v>
      </c>
      <c r="B21" s="400" t="s">
        <v>285</v>
      </c>
      <c r="C21" s="393" t="s">
        <v>264</v>
      </c>
      <c r="D21" s="393" t="s">
        <v>557</v>
      </c>
      <c r="E21" s="333">
        <v>0.4513888888888889</v>
      </c>
      <c r="F21" s="365"/>
      <c r="G21" s="175"/>
      <c r="H21" s="176">
        <f t="shared" si="0"/>
      </c>
      <c r="I21" s="531"/>
      <c r="J21" s="143">
        <f t="shared" si="1"/>
      </c>
      <c r="K21" s="294"/>
      <c r="L21" s="300"/>
      <c r="P21" s="24"/>
      <c r="Q21" s="103"/>
      <c r="R21" s="103"/>
      <c r="S21" s="315"/>
      <c r="T21" s="316"/>
      <c r="U21" s="317"/>
      <c r="V21" s="50"/>
      <c r="W21" s="49">
        <f t="shared" si="7"/>
      </c>
      <c r="X21" s="49">
        <f t="shared" si="8"/>
      </c>
      <c r="Y21" s="49">
        <f aca="true" t="shared" si="11" ref="Y21:Y31">IF(AND(SUM(R22)&gt;0,ISNUMBER(T22)),100000*S22+1000*R22-T22,"")</f>
      </c>
      <c r="Z21" s="49">
        <f aca="true" t="shared" si="12" ref="Z21:Z31">IF(AND(SUM(R22)&gt;0,ISNUMBER(T22)),RANK(Y21,$Y$7:$Y$28,0),"")</f>
      </c>
      <c r="AA21" s="51"/>
    </row>
    <row r="22" spans="1:26" ht="15" customHeight="1" hidden="1">
      <c r="A22" s="23">
        <v>268</v>
      </c>
      <c r="B22" s="88"/>
      <c r="C22" s="330"/>
      <c r="D22" s="330"/>
      <c r="E22" s="416"/>
      <c r="F22" s="295"/>
      <c r="G22" s="376"/>
      <c r="H22" s="384">
        <f aca="true" t="shared" si="13" ref="H22:H36">IF(SUM(F22,G22)&gt;0,SUM(F22,G22),"")</f>
      </c>
      <c r="I22" s="297"/>
      <c r="J22" s="399">
        <f aca="true" t="shared" si="14" ref="J22:J36">IF(X22&gt;0,X22,"")</f>
      </c>
      <c r="K22" s="294"/>
      <c r="L22" s="300"/>
      <c r="P22" s="24"/>
      <c r="Q22" s="103"/>
      <c r="R22" s="103"/>
      <c r="S22" s="315"/>
      <c r="T22" s="316"/>
      <c r="U22" s="317"/>
      <c r="W22" s="49">
        <f t="shared" si="7"/>
      </c>
      <c r="X22" s="49">
        <f t="shared" si="8"/>
      </c>
      <c r="Y22" s="49">
        <f t="shared" si="11"/>
      </c>
      <c r="Z22" s="49">
        <f t="shared" si="12"/>
      </c>
    </row>
    <row r="23" spans="1:26" ht="15" customHeight="1" hidden="1">
      <c r="A23" s="21">
        <v>269</v>
      </c>
      <c r="B23" s="88"/>
      <c r="C23" s="320"/>
      <c r="D23" s="320"/>
      <c r="E23" s="239">
        <v>0.5416666666666666</v>
      </c>
      <c r="F23" s="83"/>
      <c r="G23" s="45"/>
      <c r="H23" s="84">
        <f t="shared" si="13"/>
      </c>
      <c r="I23" s="18"/>
      <c r="J23" s="30">
        <f t="shared" si="14"/>
      </c>
      <c r="K23" s="309"/>
      <c r="L23" s="300"/>
      <c r="P23" s="24"/>
      <c r="Q23" s="103"/>
      <c r="R23" s="103"/>
      <c r="S23" s="315"/>
      <c r="T23" s="316"/>
      <c r="U23" s="317"/>
      <c r="V23" s="50"/>
      <c r="W23" s="49">
        <f aca="true" t="shared" si="15" ref="W23:W36">IF(SUM(H23)&gt;0,100000*H23+1000*G23-I23,"")</f>
      </c>
      <c r="X23" s="49">
        <f aca="true" t="shared" si="16" ref="X23:X36">IF(SUM(H23)&gt;0,RANK(W23,$W$7:$W$38,0),"")</f>
      </c>
      <c r="Y23" s="50">
        <f t="shared" si="11"/>
      </c>
      <c r="Z23" s="50">
        <f t="shared" si="12"/>
      </c>
    </row>
    <row r="24" spans="1:26" ht="15" customHeight="1" hidden="1">
      <c r="A24" s="21">
        <v>270</v>
      </c>
      <c r="B24" s="88"/>
      <c r="C24" s="320"/>
      <c r="D24" s="320"/>
      <c r="E24" s="239"/>
      <c r="F24" s="83"/>
      <c r="G24" s="45"/>
      <c r="H24" s="84">
        <f t="shared" si="13"/>
      </c>
      <c r="I24" s="18"/>
      <c r="J24" s="30">
        <f t="shared" si="14"/>
      </c>
      <c r="K24" s="294"/>
      <c r="L24" s="300"/>
      <c r="P24" s="58"/>
      <c r="Q24" s="103"/>
      <c r="R24" s="103"/>
      <c r="S24" s="315"/>
      <c r="T24" s="316"/>
      <c r="U24" s="317"/>
      <c r="W24" s="49">
        <f t="shared" si="15"/>
      </c>
      <c r="X24" s="49">
        <f t="shared" si="16"/>
      </c>
      <c r="Y24" s="49">
        <f t="shared" si="11"/>
      </c>
      <c r="Z24" s="49">
        <f t="shared" si="12"/>
      </c>
    </row>
    <row r="25" spans="1:26" ht="15" customHeight="1" hidden="1">
      <c r="A25" s="21">
        <v>271</v>
      </c>
      <c r="B25" s="88"/>
      <c r="C25" s="320"/>
      <c r="D25" s="320"/>
      <c r="E25" s="239"/>
      <c r="F25" s="83"/>
      <c r="G25" s="45"/>
      <c r="H25" s="84">
        <f t="shared" si="13"/>
      </c>
      <c r="I25" s="18"/>
      <c r="J25" s="30">
        <f t="shared" si="14"/>
      </c>
      <c r="K25" s="294"/>
      <c r="L25" s="300"/>
      <c r="P25" s="24"/>
      <c r="Q25" s="103"/>
      <c r="R25" s="103"/>
      <c r="S25" s="315"/>
      <c r="T25" s="316"/>
      <c r="U25" s="317"/>
      <c r="V25" s="50"/>
      <c r="W25" s="49">
        <f t="shared" si="15"/>
      </c>
      <c r="X25" s="49">
        <f t="shared" si="16"/>
      </c>
      <c r="Y25" s="49">
        <f t="shared" si="11"/>
      </c>
      <c r="Z25" s="49">
        <f t="shared" si="12"/>
      </c>
    </row>
    <row r="26" spans="1:26" ht="15" customHeight="1" hidden="1">
      <c r="A26" s="26">
        <v>272</v>
      </c>
      <c r="B26" s="400"/>
      <c r="C26" s="393"/>
      <c r="D26" s="393"/>
      <c r="E26" s="333"/>
      <c r="F26" s="365"/>
      <c r="G26" s="175"/>
      <c r="H26" s="176">
        <f t="shared" si="13"/>
      </c>
      <c r="I26" s="27"/>
      <c r="J26" s="143">
        <f t="shared" si="14"/>
      </c>
      <c r="K26" s="294"/>
      <c r="L26" s="300"/>
      <c r="P26" s="24"/>
      <c r="Q26" s="103"/>
      <c r="R26" s="103"/>
      <c r="S26" s="315"/>
      <c r="T26" s="316"/>
      <c r="U26" s="317"/>
      <c r="W26" s="49">
        <f t="shared" si="15"/>
      </c>
      <c r="X26" s="49">
        <f t="shared" si="16"/>
      </c>
      <c r="Y26" s="49">
        <f t="shared" si="11"/>
      </c>
      <c r="Z26" s="49">
        <f t="shared" si="12"/>
      </c>
    </row>
    <row r="27" spans="1:26" ht="15" customHeight="1" hidden="1">
      <c r="A27" s="23">
        <v>273</v>
      </c>
      <c r="B27" s="396"/>
      <c r="C27" s="397"/>
      <c r="D27" s="398" t="s">
        <v>149</v>
      </c>
      <c r="E27" s="240">
        <v>0.579861111111111</v>
      </c>
      <c r="F27" s="295"/>
      <c r="G27" s="376"/>
      <c r="H27" s="384">
        <f t="shared" si="13"/>
      </c>
      <c r="I27" s="297"/>
      <c r="J27" s="399">
        <f t="shared" si="14"/>
      </c>
      <c r="K27" s="294"/>
      <c r="L27" s="300"/>
      <c r="P27" s="300"/>
      <c r="Q27" s="103"/>
      <c r="R27" s="103"/>
      <c r="S27" s="315"/>
      <c r="T27" s="316"/>
      <c r="U27" s="317"/>
      <c r="W27" s="49">
        <f t="shared" si="15"/>
      </c>
      <c r="X27" s="49">
        <f t="shared" si="16"/>
      </c>
      <c r="Y27" s="49">
        <f t="shared" si="11"/>
      </c>
      <c r="Z27" s="49">
        <f t="shared" si="12"/>
      </c>
    </row>
    <row r="28" spans="1:26" s="50" customFormat="1" ht="15" customHeight="1" hidden="1">
      <c r="A28" s="21">
        <v>274</v>
      </c>
      <c r="B28" s="342"/>
      <c r="C28" s="323"/>
      <c r="D28" s="327" t="s">
        <v>149</v>
      </c>
      <c r="E28" s="239"/>
      <c r="F28" s="83"/>
      <c r="G28" s="45"/>
      <c r="H28" s="84">
        <f t="shared" si="13"/>
      </c>
      <c r="I28" s="18"/>
      <c r="J28" s="30">
        <f t="shared" si="14"/>
      </c>
      <c r="K28" s="294"/>
      <c r="L28" s="300"/>
      <c r="M28" s="54"/>
      <c r="N28" s="54"/>
      <c r="O28" s="54"/>
      <c r="P28" s="24"/>
      <c r="Q28" s="103">
        <f aca="true" t="shared" si="17" ref="Q28:T29">IF(AND(ISNUMBER(F27),ISNUMBER(L28)),SUM(F27,L28),"")</f>
      </c>
      <c r="R28" s="103">
        <f t="shared" si="17"/>
      </c>
      <c r="S28" s="315">
        <f t="shared" si="17"/>
      </c>
      <c r="T28" s="316">
        <f t="shared" si="17"/>
      </c>
      <c r="U28" s="317">
        <f>IF(Z27&gt;0,Z27,"")</f>
      </c>
      <c r="V28" s="49"/>
      <c r="W28" s="49">
        <f t="shared" si="15"/>
      </c>
      <c r="X28" s="49">
        <f t="shared" si="16"/>
      </c>
      <c r="Y28" s="49">
        <f t="shared" si="11"/>
      </c>
      <c r="Z28" s="49">
        <f t="shared" si="12"/>
      </c>
    </row>
    <row r="29" spans="1:26" ht="15" customHeight="1" hidden="1">
      <c r="A29" s="21">
        <v>275</v>
      </c>
      <c r="B29" s="342"/>
      <c r="C29" s="323"/>
      <c r="D29" s="327" t="s">
        <v>149</v>
      </c>
      <c r="E29" s="239"/>
      <c r="F29" s="83"/>
      <c r="G29" s="45"/>
      <c r="H29" s="84">
        <f t="shared" si="13"/>
      </c>
      <c r="I29" s="18"/>
      <c r="J29" s="30">
        <f t="shared" si="14"/>
      </c>
      <c r="L29" s="300"/>
      <c r="P29" s="300"/>
      <c r="Q29" s="103">
        <f t="shared" si="17"/>
      </c>
      <c r="R29" s="103">
        <f t="shared" si="17"/>
      </c>
      <c r="S29" s="315">
        <f t="shared" si="17"/>
      </c>
      <c r="T29" s="316">
        <f t="shared" si="17"/>
      </c>
      <c r="U29" s="317">
        <f>IF(Z28&gt;0,Z28,"")</f>
      </c>
      <c r="W29" s="49">
        <f t="shared" si="15"/>
      </c>
      <c r="X29" s="49">
        <f t="shared" si="16"/>
      </c>
      <c r="Y29" s="49">
        <f t="shared" si="11"/>
      </c>
      <c r="Z29" s="49">
        <f t="shared" si="12"/>
      </c>
    </row>
    <row r="30" spans="1:26" ht="15" customHeight="1" hidden="1">
      <c r="A30" s="21">
        <v>276</v>
      </c>
      <c r="B30" s="342"/>
      <c r="C30" s="323"/>
      <c r="D30" s="327" t="s">
        <v>148</v>
      </c>
      <c r="E30" s="239"/>
      <c r="F30" s="83"/>
      <c r="G30" s="45"/>
      <c r="H30" s="84">
        <f t="shared" si="13"/>
      </c>
      <c r="I30" s="18"/>
      <c r="J30" s="30">
        <f t="shared" si="14"/>
      </c>
      <c r="Q30" s="49"/>
      <c r="R30" s="49"/>
      <c r="S30" s="49"/>
      <c r="U30" s="49"/>
      <c r="W30" s="49">
        <f t="shared" si="15"/>
      </c>
      <c r="X30" s="49">
        <f t="shared" si="16"/>
      </c>
      <c r="Y30" s="49">
        <f t="shared" si="11"/>
      </c>
      <c r="Z30" s="49">
        <f t="shared" si="12"/>
      </c>
    </row>
    <row r="31" spans="1:26" ht="15" customHeight="1" hidden="1">
      <c r="A31" s="21">
        <v>277</v>
      </c>
      <c r="B31" s="342"/>
      <c r="C31" s="323"/>
      <c r="D31" s="327" t="s">
        <v>148</v>
      </c>
      <c r="E31" s="239">
        <v>0.6180555555555556</v>
      </c>
      <c r="F31" s="83"/>
      <c r="G31" s="45"/>
      <c r="H31" s="84">
        <f t="shared" si="13"/>
      </c>
      <c r="I31" s="18"/>
      <c r="J31" s="19">
        <f t="shared" si="14"/>
      </c>
      <c r="L31" s="306"/>
      <c r="M31" s="51"/>
      <c r="N31" s="141"/>
      <c r="O31" s="141"/>
      <c r="P31" s="51"/>
      <c r="Q31" s="51"/>
      <c r="R31" s="141"/>
      <c r="S31" s="51"/>
      <c r="T31" s="51"/>
      <c r="U31" s="49"/>
      <c r="W31" s="49">
        <f t="shared" si="15"/>
      </c>
      <c r="X31" s="49">
        <f t="shared" si="16"/>
      </c>
      <c r="Y31" s="49">
        <f t="shared" si="11"/>
      </c>
      <c r="Z31" s="49">
        <f t="shared" si="12"/>
      </c>
    </row>
    <row r="32" spans="1:26" ht="15" customHeight="1" hidden="1">
      <c r="A32" s="21">
        <v>278</v>
      </c>
      <c r="B32" s="342"/>
      <c r="C32" s="323"/>
      <c r="D32" s="327" t="s">
        <v>148</v>
      </c>
      <c r="E32" s="239"/>
      <c r="F32" s="83"/>
      <c r="G32" s="45"/>
      <c r="H32" s="84">
        <f t="shared" si="13"/>
      </c>
      <c r="I32" s="18"/>
      <c r="J32" s="19">
        <f t="shared" si="14"/>
      </c>
      <c r="W32" s="49">
        <f t="shared" si="15"/>
      </c>
      <c r="X32" s="49">
        <f t="shared" si="16"/>
      </c>
      <c r="Y32" s="49">
        <f>IF(AND(SUM(C38)&gt;0,ISNUMBER(T33)),100000*S33+1000*C38-T33,"")</f>
      </c>
      <c r="Z32" s="49">
        <f>IF(AND(SUM(C38)&gt;0,ISNUMBER(T33)),RANK(Y32,$Y$7:$Y$28,0),"")</f>
      </c>
    </row>
    <row r="33" spans="1:26" ht="15" customHeight="1" hidden="1">
      <c r="A33" s="21">
        <v>279</v>
      </c>
      <c r="B33" s="343"/>
      <c r="C33" s="322"/>
      <c r="D33" s="325" t="s">
        <v>151</v>
      </c>
      <c r="E33" s="239"/>
      <c r="F33" s="83"/>
      <c r="G33" s="45"/>
      <c r="H33" s="84">
        <f t="shared" si="13"/>
      </c>
      <c r="I33" s="18"/>
      <c r="J33" s="30">
        <f t="shared" si="14"/>
      </c>
      <c r="W33" s="49">
        <f t="shared" si="15"/>
      </c>
      <c r="X33" s="49">
        <f t="shared" si="16"/>
      </c>
      <c r="Y33" s="49">
        <f>IF(AND(SUM(R34)&gt;0,ISNUMBER(T34)),100000*S34+1000*R34-T34,"")</f>
      </c>
      <c r="Z33" s="49">
        <f>IF(AND(SUM(R34)&gt;0,ISNUMBER(T34)),RANK(Y33,$Y$7:$Y$28,0),"")</f>
      </c>
    </row>
    <row r="34" spans="1:26" ht="15" customHeight="1" hidden="1">
      <c r="A34" s="21">
        <v>280</v>
      </c>
      <c r="B34" s="343"/>
      <c r="C34" s="322"/>
      <c r="D34" s="325" t="s">
        <v>151</v>
      </c>
      <c r="E34" s="239"/>
      <c r="F34" s="83"/>
      <c r="G34" s="45"/>
      <c r="H34" s="84">
        <f t="shared" si="13"/>
      </c>
      <c r="I34" s="18"/>
      <c r="J34" s="30">
        <f t="shared" si="14"/>
      </c>
      <c r="W34" s="49">
        <f t="shared" si="15"/>
      </c>
      <c r="X34" s="49">
        <f t="shared" si="16"/>
      </c>
      <c r="Y34" s="49">
        <f>IF(AND(SUM(R35)&gt;0,ISNUMBER(T35)),100000*S35+1000*R35-T35,"")</f>
      </c>
      <c r="Z34" s="49">
        <f>IF(AND(SUM(R35)&gt;0,ISNUMBER(T35)),RANK(Y34,$Y$7:$Y$28,0),"")</f>
      </c>
    </row>
    <row r="35" spans="1:26" ht="15" customHeight="1" hidden="1">
      <c r="A35" s="21">
        <v>281</v>
      </c>
      <c r="B35" s="343"/>
      <c r="C35" s="322"/>
      <c r="D35" s="325" t="s">
        <v>150</v>
      </c>
      <c r="E35" s="239">
        <v>0.65625</v>
      </c>
      <c r="F35" s="83"/>
      <c r="G35" s="45"/>
      <c r="H35" s="84">
        <f t="shared" si="13"/>
      </c>
      <c r="I35" s="18"/>
      <c r="J35" s="30">
        <f t="shared" si="14"/>
      </c>
      <c r="W35" s="49">
        <f t="shared" si="15"/>
      </c>
      <c r="X35" s="49">
        <f t="shared" si="16"/>
      </c>
      <c r="Y35" s="49">
        <f>IF(AND(SUM(R36)&gt;0,ISNUMBER(T36)),100000*S36+1000*R36-T36,"")</f>
      </c>
      <c r="Z35" s="49">
        <f>IF(AND(SUM(R36)&gt;0,ISNUMBER(T36)),RANK(Y35,$Y$7:$Y$28,0),"")</f>
      </c>
    </row>
    <row r="36" spans="1:26" ht="15" customHeight="1" hidden="1">
      <c r="A36" s="21">
        <v>282</v>
      </c>
      <c r="B36" s="343"/>
      <c r="C36" s="322"/>
      <c r="D36" s="325" t="s">
        <v>150</v>
      </c>
      <c r="E36" s="239"/>
      <c r="F36" s="83"/>
      <c r="G36" s="45"/>
      <c r="H36" s="84">
        <f t="shared" si="13"/>
      </c>
      <c r="I36" s="18"/>
      <c r="J36" s="30">
        <f t="shared" si="14"/>
      </c>
      <c r="W36" s="49">
        <f t="shared" si="15"/>
      </c>
      <c r="X36" s="49">
        <f t="shared" si="16"/>
      </c>
      <c r="Y36" s="49">
        <f>IF(AND(SUM(R37)&gt;0,ISNUMBER(T37)),100000*S37+1000*R37-T37,"")</f>
      </c>
      <c r="Z36" s="49">
        <f>IF(AND(SUM(R37)&gt;0,ISNUMBER(T37)),RANK(Y36,$Y$7:$Y$28,0),"")</f>
      </c>
    </row>
    <row r="37" spans="1:10" ht="15" customHeight="1" hidden="1">
      <c r="A37" s="21">
        <v>283</v>
      </c>
      <c r="B37" s="344"/>
      <c r="C37" s="324"/>
      <c r="D37" s="326" t="s">
        <v>153</v>
      </c>
      <c r="E37" s="239"/>
      <c r="F37" s="83"/>
      <c r="G37" s="45"/>
      <c r="H37" s="113"/>
      <c r="I37" s="18"/>
      <c r="J37" s="318"/>
    </row>
    <row r="38" spans="1:26" ht="15" customHeight="1" hidden="1">
      <c r="A38" s="26">
        <v>284</v>
      </c>
      <c r="B38" s="346"/>
      <c r="C38" s="370"/>
      <c r="D38" s="347" t="s">
        <v>152</v>
      </c>
      <c r="E38" s="280"/>
      <c r="F38" s="314"/>
      <c r="G38" s="175"/>
      <c r="H38" s="176">
        <f>IF(SUM(F38,G38)&gt;0,SUM(F38,G38),"")</f>
      </c>
      <c r="I38" s="27"/>
      <c r="J38" s="143">
        <f>IF(X38&gt;0,X38,"")</f>
      </c>
      <c r="W38" s="49">
        <f>IF(SUM(H38)&gt;0,100000*H38+1000*G38-I38,"")</f>
      </c>
      <c r="X38" s="49">
        <f>IF(SUM(H38)&gt;0,RANK(W38,$W$7:$W$38,0),"")</f>
      </c>
      <c r="Y38" s="49">
        <f>IF(AND(SUM(R39)&gt;0,ISNUMBER(T39)),100000*S39+1000*R39-T39,"")</f>
      </c>
      <c r="Z38" s="49">
        <f>IF(AND(SUM(R39)&gt;0,ISNUMBER(T39)),RANK(Y38,$Y$7:$Y$28,0),"")</f>
      </c>
    </row>
    <row r="39" ht="12.75">
      <c r="B39" s="339"/>
    </row>
    <row r="40" spans="1:4" ht="15.75">
      <c r="A40" s="108" t="s">
        <v>387</v>
      </c>
      <c r="B40" s="54"/>
      <c r="C40" s="54"/>
      <c r="D40" s="54"/>
    </row>
    <row r="41" spans="18:21" ht="12.75">
      <c r="R41" s="49"/>
      <c r="S41" s="49"/>
      <c r="T41" s="49"/>
      <c r="U41" s="49"/>
    </row>
  </sheetData>
  <sheetProtection/>
  <mergeCells count="1">
    <mergeCell ref="L17:U17"/>
  </mergeCells>
  <conditionalFormatting sqref="L7:L15">
    <cfRule type="cellIs" priority="37" dxfId="2" operator="lessThan" stopIfTrue="1">
      <formula>360</formula>
    </cfRule>
    <cfRule type="cellIs" priority="38" dxfId="10" operator="between" stopIfTrue="1">
      <formula>360</formula>
      <formula>399</formula>
    </cfRule>
    <cfRule type="cellIs" priority="39" dxfId="9" operator="greaterThanOrEqual" stopIfTrue="1">
      <formula>400</formula>
    </cfRule>
  </conditionalFormatting>
  <conditionalFormatting sqref="U7:U15">
    <cfRule type="cellIs" priority="34" dxfId="53" operator="between" stopIfTrue="1">
      <formula>1</formula>
      <formula>3</formula>
    </cfRule>
    <cfRule type="cellIs" priority="35" dxfId="2" operator="between" stopIfTrue="1">
      <formula>4</formula>
      <formula>8</formula>
    </cfRule>
  </conditionalFormatting>
  <conditionalFormatting sqref="J7:J38">
    <cfRule type="cellIs" priority="96" dxfId="1" operator="between" stopIfTrue="1">
      <formula>1</formula>
      <formula>8</formula>
    </cfRule>
    <cfRule type="cellIs" priority="97" dxfId="2" operator="greaterThanOrEqual" stopIfTrue="1">
      <formula>9</formula>
    </cfRule>
  </conditionalFormatting>
  <conditionalFormatting sqref="O9 O14">
    <cfRule type="cellIs" priority="98" dxfId="0" operator="equal" stopIfTrue="1">
      <formula>0</formula>
    </cfRule>
    <cfRule type="cellIs" priority="99" dxfId="1" operator="equal" stopIfTrue="1">
      <formula>1</formula>
    </cfRule>
    <cfRule type="cellIs" priority="100" dxfId="37" operator="greaterThan" stopIfTrue="1">
      <formula>1</formula>
    </cfRule>
  </conditionalFormatting>
  <conditionalFormatting sqref="T16 T18:T29 O7:O14 T7:T14">
    <cfRule type="cellIs" priority="101" dxfId="0" operator="equal" stopIfTrue="1">
      <formula>0</formula>
    </cfRule>
  </conditionalFormatting>
  <conditionalFormatting sqref="S16 S18:S29">
    <cfRule type="cellIs" priority="102" dxfId="0" operator="greaterThanOrEqual" stopIfTrue="1">
      <formula>900</formula>
    </cfRule>
    <cfRule type="cellIs" priority="103" dxfId="1" operator="greaterThanOrEqual" stopIfTrue="1">
      <formula>800</formula>
    </cfRule>
  </conditionalFormatting>
  <conditionalFormatting sqref="U16 U18:U29">
    <cfRule type="cellIs" priority="94" dxfId="53" operator="between" stopIfTrue="1">
      <formula>1</formula>
      <formula>3</formula>
    </cfRule>
    <cfRule type="cellIs" priority="95" dxfId="2" operator="between" stopIfTrue="1">
      <formula>4</formula>
      <formula>8</formula>
    </cfRule>
  </conditionalFormatting>
  <conditionalFormatting sqref="H7:H38 N7:N14">
    <cfRule type="cellIs" priority="91" dxfId="2" operator="lessThan" stopIfTrue="1">
      <formula>500</formula>
    </cfRule>
    <cfRule type="cellIs" priority="92" dxfId="1" operator="between" stopIfTrue="1">
      <formula>501</formula>
      <formula>549</formula>
    </cfRule>
    <cfRule type="cellIs" priority="93" dxfId="0" operator="greaterThanOrEqual" stopIfTrue="1">
      <formula>550</formula>
    </cfRule>
  </conditionalFormatting>
  <conditionalFormatting sqref="M7:M12 M14">
    <cfRule type="cellIs" priority="88" dxfId="2" operator="lessThan" stopIfTrue="1">
      <formula>140</formula>
    </cfRule>
    <cfRule type="cellIs" priority="89" dxfId="1" operator="between" stopIfTrue="1">
      <formula>140</formula>
      <formula>199</formula>
    </cfRule>
    <cfRule type="cellIs" priority="90" dxfId="0" operator="greaterThanOrEqual" stopIfTrue="1">
      <formula>200</formula>
    </cfRule>
  </conditionalFormatting>
  <conditionalFormatting sqref="Q7:Q14">
    <cfRule type="cellIs" priority="57" dxfId="2" operator="lessThan" stopIfTrue="1">
      <formula>720</formula>
    </cfRule>
    <cfRule type="cellIs" priority="62" dxfId="0" operator="greaterThanOrEqual" stopIfTrue="1">
      <formula>800</formula>
    </cfRule>
    <cfRule type="cellIs" priority="63" dxfId="1" operator="between" stopIfTrue="1">
      <formula>720</formula>
      <formula>799</formula>
    </cfRule>
  </conditionalFormatting>
  <conditionalFormatting sqref="R7:R14">
    <cfRule type="cellIs" priority="56" dxfId="2" operator="lessThan" stopIfTrue="1">
      <formula>280</formula>
    </cfRule>
    <cfRule type="cellIs" priority="60" dxfId="0" operator="greaterThanOrEqual" stopIfTrue="1">
      <formula>400</formula>
    </cfRule>
    <cfRule type="cellIs" priority="61" dxfId="1" operator="between" stopIfTrue="1">
      <formula>280</formula>
      <formula>399</formula>
    </cfRule>
  </conditionalFormatting>
  <conditionalFormatting sqref="O15">
    <cfRule type="cellIs" priority="46" dxfId="0" operator="equal" stopIfTrue="1">
      <formula>0</formula>
    </cfRule>
    <cfRule type="cellIs" priority="47" dxfId="1" operator="equal" stopIfTrue="1">
      <formula>1</formula>
    </cfRule>
    <cfRule type="cellIs" priority="48" dxfId="37" operator="greaterThan" stopIfTrue="1">
      <formula>1</formula>
    </cfRule>
  </conditionalFormatting>
  <conditionalFormatting sqref="T15 O15">
    <cfRule type="cellIs" priority="49" dxfId="0" operator="equal" stopIfTrue="1">
      <formula>0</formula>
    </cfRule>
  </conditionalFormatting>
  <conditionalFormatting sqref="N15">
    <cfRule type="cellIs" priority="40" dxfId="2" operator="lessThan" stopIfTrue="1">
      <formula>500</formula>
    </cfRule>
    <cfRule type="cellIs" priority="41" dxfId="1" operator="between" stopIfTrue="1">
      <formula>501</formula>
      <formula>549</formula>
    </cfRule>
    <cfRule type="cellIs" priority="42" dxfId="0" operator="greaterThanOrEqual" stopIfTrue="1">
      <formula>550</formula>
    </cfRule>
  </conditionalFormatting>
  <conditionalFormatting sqref="M15">
    <cfRule type="cellIs" priority="43" dxfId="2" operator="lessThan" stopIfTrue="1">
      <formula>140</formula>
    </cfRule>
    <cfRule type="cellIs" priority="44" dxfId="1" operator="between" stopIfTrue="1">
      <formula>140</formula>
      <formula>199</formula>
    </cfRule>
    <cfRule type="cellIs" priority="45" dxfId="0" operator="greaterThanOrEqual" stopIfTrue="1">
      <formula>200</formula>
    </cfRule>
  </conditionalFormatting>
  <conditionalFormatting sqref="F14:F34">
    <cfRule type="cellIs" priority="21" dxfId="2" operator="lessThan" stopIfTrue="1">
      <formula>360</formula>
    </cfRule>
    <cfRule type="cellIs" priority="22" dxfId="10" operator="between" stopIfTrue="1">
      <formula>360</formula>
      <formula>399</formula>
    </cfRule>
    <cfRule type="cellIs" priority="23" dxfId="9" operator="greaterThanOrEqual" stopIfTrue="1">
      <formula>400</formula>
    </cfRule>
  </conditionalFormatting>
  <conditionalFormatting sqref="G7:G13">
    <cfRule type="cellIs" priority="31" dxfId="2" operator="lessThan" stopIfTrue="1">
      <formula>140</formula>
    </cfRule>
    <cfRule type="cellIs" priority="32" dxfId="1" operator="between" stopIfTrue="1">
      <formula>140</formula>
      <formula>199</formula>
    </cfRule>
    <cfRule type="cellIs" priority="33" dxfId="0" operator="greaterThanOrEqual" stopIfTrue="1">
      <formula>200</formula>
    </cfRule>
  </conditionalFormatting>
  <conditionalFormatting sqref="F7:F13">
    <cfRule type="cellIs" priority="28" dxfId="2" operator="lessThan" stopIfTrue="1">
      <formula>360</formula>
    </cfRule>
    <cfRule type="cellIs" priority="29" dxfId="10" operator="between" stopIfTrue="1">
      <formula>360</formula>
      <formula>399</formula>
    </cfRule>
    <cfRule type="cellIs" priority="30" dxfId="9" operator="greaterThanOrEqual" stopIfTrue="1">
      <formula>400</formula>
    </cfRule>
  </conditionalFormatting>
  <conditionalFormatting sqref="G14:G34">
    <cfRule type="cellIs" priority="24" dxfId="2" operator="lessThan" stopIfTrue="1">
      <formula>140</formula>
    </cfRule>
    <cfRule type="cellIs" priority="25" dxfId="1" operator="between" stopIfTrue="1">
      <formula>140</formula>
      <formula>199</formula>
    </cfRule>
    <cfRule type="cellIs" priority="26" dxfId="0" operator="greaterThanOrEqual" stopIfTrue="1">
      <formula>200</formula>
    </cfRule>
  </conditionalFormatting>
  <conditionalFormatting sqref="F37">
    <cfRule type="cellIs" priority="7" dxfId="2" operator="lessThan" stopIfTrue="1">
      <formula>360</formula>
    </cfRule>
    <cfRule type="cellIs" priority="8" dxfId="10" operator="between" stopIfTrue="1">
      <formula>360</formula>
      <formula>399</formula>
    </cfRule>
    <cfRule type="cellIs" priority="9" dxfId="9" operator="greaterThanOrEqual" stopIfTrue="1">
      <formula>400</formula>
    </cfRule>
  </conditionalFormatting>
  <conditionalFormatting sqref="G35:G36 G38">
    <cfRule type="cellIs" priority="17" dxfId="2" operator="lessThan" stopIfTrue="1">
      <formula>140</formula>
    </cfRule>
    <cfRule type="cellIs" priority="18" dxfId="1" operator="between" stopIfTrue="1">
      <formula>140</formula>
      <formula>199</formula>
    </cfRule>
    <cfRule type="cellIs" priority="19" dxfId="0" operator="greaterThanOrEqual" stopIfTrue="1">
      <formula>200</formula>
    </cfRule>
  </conditionalFormatting>
  <conditionalFormatting sqref="F35:F36 F38">
    <cfRule type="cellIs" priority="14" dxfId="2" operator="lessThan" stopIfTrue="1">
      <formula>360</formula>
    </cfRule>
    <cfRule type="cellIs" priority="15" dxfId="10" operator="between" stopIfTrue="1">
      <formula>360</formula>
      <formula>399</formula>
    </cfRule>
    <cfRule type="cellIs" priority="16" dxfId="9" operator="greaterThanOrEqual" stopIfTrue="1">
      <formula>400</formula>
    </cfRule>
  </conditionalFormatting>
  <conditionalFormatting sqref="G37">
    <cfRule type="cellIs" priority="10" dxfId="2" operator="lessThan" stopIfTrue="1">
      <formula>140</formula>
    </cfRule>
    <cfRule type="cellIs" priority="11" dxfId="1" operator="between" stopIfTrue="1">
      <formula>140</formula>
      <formula>199</formula>
    </cfRule>
    <cfRule type="cellIs" priority="12" dxfId="0" operator="greaterThanOrEqual" stopIfTrue="1">
      <formula>200</formula>
    </cfRule>
  </conditionalFormatting>
  <conditionalFormatting sqref="I11:I15">
    <cfRule type="cellIs" priority="4" dxfId="0" operator="equal" stopIfTrue="1">
      <formula>0</formula>
    </cfRule>
  </conditionalFormatting>
  <conditionalFormatting sqref="I16:I35">
    <cfRule type="cellIs" priority="2" dxfId="0" operator="equal" stopIfTrue="1">
      <formula>0</formula>
    </cfRule>
  </conditionalFormatting>
  <conditionalFormatting sqref="I7:I10 I36:I38">
    <cfRule type="cellIs" priority="5" dxfId="0" operator="equal" stopIfTrue="1">
      <formula>0</formula>
    </cfRule>
  </conditionalFormatting>
  <conditionalFormatting sqref="S7:S15">
    <cfRule type="cellIs" priority="73" dxfId="2" operator="lessThanOrEqual" stopIfTrue="1">
      <formula>999</formula>
    </cfRule>
    <cfRule type="cellIs" priority="76" dxfId="1" operator="between" stopIfTrue="1">
      <formula>1000</formula>
      <formula>1099</formula>
    </cfRule>
    <cfRule type="cellIs" priority="77" dxfId="0" operator="greaterThanOrEqual" stopIfTrue="1">
      <formula>1100</formula>
    </cfRule>
  </conditionalFormatting>
  <printOptions horizontalCentered="1"/>
  <pageMargins left="0.3937007874015748" right="0.15748031496062992" top="0.11811023622047245" bottom="0.11811023622047245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F9" sqref="F9"/>
    </sheetView>
  </sheetViews>
  <sheetFormatPr defaultColWidth="11.421875" defaultRowHeight="12.75"/>
  <cols>
    <col min="1" max="1" width="5.57421875" style="49" customWidth="1"/>
    <col min="2" max="2" width="1.1484375" style="49" customWidth="1"/>
    <col min="3" max="3" width="12.421875" style="49" customWidth="1"/>
    <col min="4" max="4" width="25.7109375" style="49" customWidth="1"/>
    <col min="5" max="5" width="20.140625" style="49" customWidth="1"/>
    <col min="6" max="6" width="6.7109375" style="49" customWidth="1"/>
    <col min="7" max="7" width="0.9921875" style="49" customWidth="1"/>
    <col min="8" max="8" width="0.71875" style="49" customWidth="1"/>
    <col min="9" max="9" width="12.7109375" style="49" customWidth="1"/>
    <col min="10" max="10" width="25.00390625" style="49" customWidth="1"/>
    <col min="11" max="11" width="18.57421875" style="49" customWidth="1"/>
    <col min="12" max="12" width="10.7109375" style="49" customWidth="1"/>
    <col min="13" max="16384" width="11.421875" style="49" customWidth="1"/>
  </cols>
  <sheetData>
    <row r="1" spans="1:12" ht="27" customHeight="1">
      <c r="A1" s="656" t="s">
        <v>172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</row>
    <row r="2" spans="1:12" ht="26.25" customHeight="1">
      <c r="A2" s="157" t="s">
        <v>6</v>
      </c>
      <c r="B2" s="158"/>
      <c r="C2" s="159"/>
      <c r="D2" s="657" t="s">
        <v>27</v>
      </c>
      <c r="E2" s="657"/>
      <c r="F2" s="657"/>
      <c r="G2" s="39"/>
      <c r="H2" s="160"/>
      <c r="I2" s="161"/>
      <c r="J2" s="657" t="s">
        <v>35</v>
      </c>
      <c r="K2" s="657"/>
      <c r="L2" s="657"/>
    </row>
    <row r="3" spans="1:12" ht="12.75">
      <c r="A3" s="39"/>
      <c r="B3" s="39"/>
      <c r="C3" s="39" t="s">
        <v>19</v>
      </c>
      <c r="D3" s="162" t="s">
        <v>570</v>
      </c>
      <c r="E3" s="162" t="s">
        <v>5</v>
      </c>
      <c r="F3" s="162" t="s">
        <v>20</v>
      </c>
      <c r="G3" s="39"/>
      <c r="H3" s="160"/>
      <c r="I3" s="162" t="s">
        <v>19</v>
      </c>
      <c r="J3" s="162" t="s">
        <v>570</v>
      </c>
      <c r="K3" s="162" t="s">
        <v>5</v>
      </c>
      <c r="L3" s="163" t="s">
        <v>20</v>
      </c>
    </row>
    <row r="4" spans="1:12" ht="7.5" customHeight="1">
      <c r="A4" s="100"/>
      <c r="B4" s="100"/>
      <c r="C4" s="100"/>
      <c r="D4" s="93"/>
      <c r="E4" s="93"/>
      <c r="F4" s="93"/>
      <c r="G4" s="100"/>
      <c r="H4" s="101"/>
      <c r="I4" s="93"/>
      <c r="J4" s="93"/>
      <c r="K4" s="93"/>
      <c r="L4" s="93"/>
    </row>
    <row r="5" spans="1:16" ht="15">
      <c r="A5" s="98">
        <v>0.375</v>
      </c>
      <c r="B5" s="98"/>
      <c r="C5" s="99" t="s">
        <v>23</v>
      </c>
      <c r="D5" s="431" t="str">
        <f>SennC!B7</f>
        <v>Ingrid Schönfeld</v>
      </c>
      <c r="E5" s="432" t="str">
        <f>SennC!C7</f>
        <v>ESV Lok Hoyerswerda</v>
      </c>
      <c r="F5" s="169">
        <f>SennC!H14</f>
      </c>
      <c r="G5" s="100"/>
      <c r="H5" s="101"/>
      <c r="I5" s="93" t="s">
        <v>18</v>
      </c>
      <c r="J5" s="431" t="str">
        <f>SennB!B14</f>
        <v>Bärbel Schucknecht</v>
      </c>
      <c r="K5" s="432" t="str">
        <f>SennB!C14</f>
        <v>SG Grumbach</v>
      </c>
      <c r="L5" s="169">
        <f>SennB!H14</f>
        <v>473</v>
      </c>
      <c r="P5" s="97"/>
    </row>
    <row r="6" spans="1:16" ht="15">
      <c r="A6" s="100"/>
      <c r="B6" s="100"/>
      <c r="C6" s="102"/>
      <c r="D6" s="431" t="str">
        <f>SennC!B8</f>
        <v>Monika Renner</v>
      </c>
      <c r="E6" s="432" t="str">
        <f>SennC!C8</f>
        <v>KSV 69 Lauta</v>
      </c>
      <c r="F6" s="169">
        <f>SennC!H13</f>
      </c>
      <c r="G6" s="100"/>
      <c r="H6" s="101"/>
      <c r="I6" s="93"/>
      <c r="J6" s="431" t="str">
        <f>SennB!B13</f>
        <v>Regina Kockel</v>
      </c>
      <c r="K6" s="432" t="str">
        <f>SennB!C13</f>
        <v>SV Johannstadt 90</v>
      </c>
      <c r="L6" s="169">
        <f>SennB!H13</f>
        <v>449</v>
      </c>
      <c r="P6" s="97"/>
    </row>
    <row r="7" spans="1:16" ht="6" customHeight="1">
      <c r="A7" s="100"/>
      <c r="B7" s="100"/>
      <c r="C7" s="102"/>
      <c r="D7" s="46"/>
      <c r="E7" s="140"/>
      <c r="F7" s="138"/>
      <c r="G7" s="100"/>
      <c r="H7" s="101"/>
      <c r="I7" s="93"/>
      <c r="J7" s="137"/>
      <c r="K7" s="136"/>
      <c r="L7" s="138"/>
      <c r="P7" s="97"/>
    </row>
    <row r="8" spans="1:16" ht="15">
      <c r="A8" s="98">
        <v>0.4201388888888889</v>
      </c>
      <c r="B8" s="98"/>
      <c r="C8" s="93" t="s">
        <v>17</v>
      </c>
      <c r="D8" s="431" t="str">
        <f>SennA!B15</f>
        <v>Petra Wolff</v>
      </c>
      <c r="E8" s="432" t="str">
        <f>SennA!C15</f>
        <v>KV BW 99 Rodewitz/Hochkirch</v>
      </c>
      <c r="F8" s="169">
        <f>SennA!H15</f>
        <v>498</v>
      </c>
      <c r="G8" s="100"/>
      <c r="H8" s="101"/>
      <c r="I8" s="93" t="s">
        <v>23</v>
      </c>
      <c r="J8" s="431" t="str">
        <f>SennC!B9</f>
        <v>Gudrun Naumann</v>
      </c>
      <c r="K8" s="432" t="str">
        <f>SennC!C9</f>
        <v>SV Motor Sörnewitz</v>
      </c>
      <c r="L8" s="169">
        <f>SennC!H12</f>
      </c>
      <c r="P8" s="97"/>
    </row>
    <row r="9" spans="1:16" ht="15">
      <c r="A9" s="100"/>
      <c r="B9" s="100"/>
      <c r="C9" s="102"/>
      <c r="D9" s="431" t="str">
        <f>SennA!B13</f>
        <v>Anett Teuber</v>
      </c>
      <c r="E9" s="432" t="str">
        <f>SennA!C13</f>
        <v>SV Motor Sörnewitz</v>
      </c>
      <c r="F9" s="169">
        <f>SennA!H13</f>
        <v>506</v>
      </c>
      <c r="G9" s="100"/>
      <c r="H9" s="101"/>
      <c r="I9" s="93"/>
      <c r="J9" s="431" t="str">
        <f>SennC!B10</f>
        <v>Monika Grundmann</v>
      </c>
      <c r="K9" s="432" t="str">
        <f>SennC!C10</f>
        <v>Dresdner SV 1910</v>
      </c>
      <c r="L9" s="169">
        <f>SennC!H13</f>
      </c>
      <c r="P9" s="97"/>
    </row>
    <row r="10" spans="1:16" ht="6" customHeight="1">
      <c r="A10" s="100"/>
      <c r="B10" s="100"/>
      <c r="C10" s="102"/>
      <c r="D10" s="137"/>
      <c r="E10" s="139"/>
      <c r="F10" s="138"/>
      <c r="G10" s="100"/>
      <c r="H10" s="101"/>
      <c r="I10" s="93"/>
      <c r="J10" s="137"/>
      <c r="K10" s="136"/>
      <c r="L10" s="138"/>
      <c r="P10" s="97"/>
    </row>
    <row r="11" spans="1:16" ht="15">
      <c r="A11" s="98">
        <v>0.46527777777777773</v>
      </c>
      <c r="B11" s="98"/>
      <c r="C11" s="93" t="s">
        <v>18</v>
      </c>
      <c r="D11" s="431" t="str">
        <f>SennB!B12</f>
        <v>Ramona Mickan</v>
      </c>
      <c r="E11" s="432" t="str">
        <f>SennB!C12</f>
        <v>SV  Kirschau</v>
      </c>
      <c r="F11" s="169">
        <f>SennB!H12</f>
        <v>477</v>
      </c>
      <c r="G11" s="103"/>
      <c r="H11" s="104"/>
      <c r="I11" s="93" t="s">
        <v>17</v>
      </c>
      <c r="J11" s="431" t="str">
        <f>SennA!B12</f>
        <v>Ines Mager</v>
      </c>
      <c r="K11" s="432" t="str">
        <f>SennA!B12</f>
        <v>Ines Mager</v>
      </c>
      <c r="L11" s="169">
        <f>SennA!H12</f>
        <v>513</v>
      </c>
      <c r="P11" s="97"/>
    </row>
    <row r="12" spans="1:16" ht="15">
      <c r="A12" s="100"/>
      <c r="B12" s="100"/>
      <c r="C12" s="102"/>
      <c r="D12" s="433" t="str">
        <f>SennB!B11</f>
        <v>Gerti Gerisch</v>
      </c>
      <c r="E12" s="434" t="str">
        <f>SennB!C11</f>
        <v>Dresdner SV 1910</v>
      </c>
      <c r="F12" s="169">
        <f>SennB!H11</f>
        <v>476</v>
      </c>
      <c r="G12" s="103"/>
      <c r="H12" s="104"/>
      <c r="I12" s="105"/>
      <c r="J12" s="431" t="str">
        <f>SennA!B11</f>
        <v>Corinna Hoyer</v>
      </c>
      <c r="K12" s="432" t="str">
        <f>SennA!C11</f>
        <v>KSV 93 Sebnitz</v>
      </c>
      <c r="L12" s="169">
        <f>SennA!H11</f>
        <v>525</v>
      </c>
      <c r="P12" s="97"/>
    </row>
    <row r="13" spans="1:16" ht="6" customHeight="1">
      <c r="A13" s="100"/>
      <c r="B13" s="100"/>
      <c r="C13" s="102"/>
      <c r="D13" s="547"/>
      <c r="E13" s="551"/>
      <c r="F13" s="138"/>
      <c r="G13" s="100"/>
      <c r="H13" s="101"/>
      <c r="I13" s="93"/>
      <c r="J13" s="137"/>
      <c r="K13" s="136"/>
      <c r="L13" s="138"/>
      <c r="P13" s="97"/>
    </row>
    <row r="14" spans="1:16" ht="15">
      <c r="A14" s="98">
        <v>0.5104166666666666</v>
      </c>
      <c r="B14" s="98"/>
      <c r="C14" s="99" t="s">
        <v>23</v>
      </c>
      <c r="D14" s="433" t="str">
        <f>SennC!B11</f>
        <v>Elke Fleischhauer</v>
      </c>
      <c r="E14" s="441" t="str">
        <f>SennC!C11</f>
        <v>TSG Bretnig-Hauswalde</v>
      </c>
      <c r="F14" s="169">
        <f>SennC!H11</f>
      </c>
      <c r="G14" s="100"/>
      <c r="H14" s="101"/>
      <c r="I14" s="93" t="s">
        <v>18</v>
      </c>
      <c r="J14" s="431" t="str">
        <f>SennB!B10</f>
        <v>Ute Honauer</v>
      </c>
      <c r="K14" s="432" t="str">
        <f>SennB!C10</f>
        <v>KSV Dresden-Leuben</v>
      </c>
      <c r="L14" s="169">
        <f>SennB!H10</f>
        <v>489</v>
      </c>
      <c r="P14" s="97"/>
    </row>
    <row r="15" spans="1:16" ht="15">
      <c r="A15" s="100"/>
      <c r="B15" s="100"/>
      <c r="C15" s="102"/>
      <c r="D15" s="433" t="str">
        <f>SennC!B12</f>
        <v>Doris Eisold</v>
      </c>
      <c r="E15" s="434" t="str">
        <f>SennC!C12</f>
        <v>KSV Ottendorf-Okrilla</v>
      </c>
      <c r="F15" s="169">
        <f>SennC!H12</f>
      </c>
      <c r="G15" s="100"/>
      <c r="H15" s="101"/>
      <c r="I15" s="93"/>
      <c r="J15" s="431" t="str">
        <f>SennB!B9</f>
        <v>Angelika Dürsel</v>
      </c>
      <c r="K15" s="432" t="str">
        <f>SennB!C9</f>
        <v>SV Wacker Mohorn</v>
      </c>
      <c r="L15" s="169">
        <f>SennB!H9</f>
        <v>473</v>
      </c>
      <c r="P15" s="97"/>
    </row>
    <row r="16" spans="1:16" ht="6" customHeight="1">
      <c r="A16" s="100"/>
      <c r="B16" s="100"/>
      <c r="C16" s="102"/>
      <c r="D16" s="547"/>
      <c r="E16" s="551"/>
      <c r="F16" s="138"/>
      <c r="G16" s="100"/>
      <c r="H16" s="101"/>
      <c r="I16" s="93"/>
      <c r="J16" s="137"/>
      <c r="K16" s="136"/>
      <c r="L16" s="138"/>
      <c r="P16" s="97"/>
    </row>
    <row r="17" spans="1:16" ht="15">
      <c r="A17" s="98">
        <v>0.5555555555555556</v>
      </c>
      <c r="B17" s="98"/>
      <c r="C17" s="93" t="s">
        <v>17</v>
      </c>
      <c r="D17" s="431" t="str">
        <f>SennA!B10</f>
        <v>K.Grützner-Particus</v>
      </c>
      <c r="E17" s="434" t="str">
        <f>SennA!C10</f>
        <v>SV Motor Mickten</v>
      </c>
      <c r="F17" s="169">
        <f>SennA!H10</f>
        <v>521</v>
      </c>
      <c r="G17" s="100"/>
      <c r="H17" s="101"/>
      <c r="I17" s="93" t="s">
        <v>23</v>
      </c>
      <c r="J17" s="433" t="str">
        <f>SennC!B13</f>
        <v>Monika Otto</v>
      </c>
      <c r="K17" s="434" t="str">
        <f>SennC!C13</f>
        <v>KSV Dresden-Leuben</v>
      </c>
      <c r="L17" s="169">
        <f>SennC!H13</f>
      </c>
      <c r="P17" s="97"/>
    </row>
    <row r="18" spans="1:16" ht="15">
      <c r="A18" s="100"/>
      <c r="B18" s="100"/>
      <c r="C18" s="102"/>
      <c r="D18" s="431" t="str">
        <f>SennA!B9</f>
        <v>Sybille Mayer</v>
      </c>
      <c r="E18" s="434" t="str">
        <f>SennA!C9</f>
        <v>SV Wacker Mohorn</v>
      </c>
      <c r="F18" s="169">
        <f>SennA!H9</f>
        <v>499</v>
      </c>
      <c r="G18" s="100"/>
      <c r="H18" s="101"/>
      <c r="I18" s="100"/>
      <c r="J18" s="433" t="str">
        <f>SennC!B14</f>
        <v>Angela Mertz</v>
      </c>
      <c r="K18" s="434" t="str">
        <f>SennC!C14</f>
        <v>KSV Dresden-Leuben</v>
      </c>
      <c r="L18" s="169">
        <f>SennC!H14</f>
      </c>
      <c r="P18" s="97"/>
    </row>
    <row r="19" spans="1:16" ht="6" customHeight="1">
      <c r="A19" s="100"/>
      <c r="B19" s="100"/>
      <c r="C19" s="102"/>
      <c r="D19" s="137"/>
      <c r="E19" s="139"/>
      <c r="F19" s="121"/>
      <c r="G19" s="100"/>
      <c r="H19" s="101"/>
      <c r="I19" s="100"/>
      <c r="J19" s="137"/>
      <c r="K19" s="136"/>
      <c r="L19" s="121"/>
      <c r="P19" s="97"/>
    </row>
    <row r="20" spans="1:16" ht="15">
      <c r="A20" s="98">
        <v>0.6006944444444444</v>
      </c>
      <c r="B20" s="100"/>
      <c r="C20" s="93" t="s">
        <v>18</v>
      </c>
      <c r="D20" s="431" t="str">
        <f>SennB!B8</f>
        <v>Bärbel Wagner</v>
      </c>
      <c r="E20" s="432" t="str">
        <f>SennB!C8</f>
        <v>KSV Ottendorf-Okrilla</v>
      </c>
      <c r="F20" s="169">
        <f>SennB!H8</f>
        <v>475</v>
      </c>
      <c r="G20" s="103"/>
      <c r="H20" s="104"/>
      <c r="I20" s="93" t="s">
        <v>17</v>
      </c>
      <c r="J20" s="431" t="str">
        <f>SennA!B8</f>
        <v>Kathrin Pietsch</v>
      </c>
      <c r="K20" s="434" t="str">
        <f>SennA!C8</f>
        <v>SV Motor Sörnewitz</v>
      </c>
      <c r="L20" s="169">
        <f>SennA!H8</f>
        <v>514</v>
      </c>
      <c r="P20" s="97"/>
    </row>
    <row r="21" spans="1:16" ht="15">
      <c r="A21" s="100"/>
      <c r="B21" s="100"/>
      <c r="C21" s="102"/>
      <c r="D21" s="431" t="str">
        <f>SennB!B7</f>
        <v>Birgit Höse</v>
      </c>
      <c r="E21" s="432" t="str">
        <f>SennB!C7</f>
        <v>KSV Dresden-Leuben</v>
      </c>
      <c r="F21" s="169">
        <f>SennB!H7</f>
        <v>518</v>
      </c>
      <c r="G21" s="103"/>
      <c r="H21" s="104"/>
      <c r="I21" s="105"/>
      <c r="J21" s="431" t="str">
        <f>SennA!B7</f>
        <v>Heike Herbst</v>
      </c>
      <c r="K21" s="434" t="str">
        <f>SennA!C7</f>
        <v>KSV Ottendorf-Okrilla</v>
      </c>
      <c r="L21" s="169">
        <f>SennA!H7</f>
        <v>531</v>
      </c>
      <c r="P21" s="97"/>
    </row>
    <row r="22" spans="1:16" ht="15">
      <c r="A22" s="100"/>
      <c r="B22" s="100"/>
      <c r="C22" s="102"/>
      <c r="D22" s="321"/>
      <c r="E22" s="337"/>
      <c r="F22" s="121"/>
      <c r="G22" s="404"/>
      <c r="H22" s="100"/>
      <c r="I22" s="100"/>
      <c r="J22" s="46"/>
      <c r="K22" s="48"/>
      <c r="L22" s="165"/>
      <c r="P22" s="97"/>
    </row>
    <row r="23" spans="1:256" ht="15">
      <c r="A23" s="405"/>
      <c r="B23" s="405"/>
      <c r="C23" s="405"/>
      <c r="D23" s="405"/>
      <c r="E23" s="405"/>
      <c r="F23" s="405"/>
      <c r="G23" s="406"/>
      <c r="H23" s="405"/>
      <c r="I23" s="405"/>
      <c r="J23" s="405"/>
      <c r="K23" s="405"/>
      <c r="L23" s="405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0"/>
      <c r="IP23" s="120"/>
      <c r="IQ23" s="120"/>
      <c r="IR23" s="120"/>
      <c r="IS23" s="120"/>
      <c r="IT23" s="120"/>
      <c r="IU23" s="120"/>
      <c r="IV23" s="120"/>
    </row>
    <row r="24" spans="1:16" s="51" customFormat="1" ht="6" customHeight="1">
      <c r="A24" s="148"/>
      <c r="B24" s="148"/>
      <c r="C24" s="149"/>
      <c r="D24" s="150"/>
      <c r="E24" s="151"/>
      <c r="F24" s="152"/>
      <c r="G24" s="148"/>
      <c r="H24" s="153"/>
      <c r="I24" s="148"/>
      <c r="J24" s="154"/>
      <c r="K24" s="155"/>
      <c r="L24" s="156"/>
      <c r="P24" s="147"/>
    </row>
    <row r="25" spans="1:16" s="51" customFormat="1" ht="22.5" customHeight="1">
      <c r="A25" s="144"/>
      <c r="B25" s="144"/>
      <c r="C25" s="145"/>
      <c r="D25" s="658" t="s">
        <v>25</v>
      </c>
      <c r="E25" s="658"/>
      <c r="F25" s="658"/>
      <c r="G25" s="144"/>
      <c r="H25" s="146"/>
      <c r="I25" s="95"/>
      <c r="J25" s="658" t="s">
        <v>26</v>
      </c>
      <c r="K25" s="658"/>
      <c r="L25" s="658"/>
      <c r="P25" s="147"/>
    </row>
    <row r="26" spans="1:16" s="51" customFormat="1" ht="12.75" customHeight="1">
      <c r="A26" s="144"/>
      <c r="B26" s="144"/>
      <c r="C26" s="39" t="s">
        <v>19</v>
      </c>
      <c r="D26" s="162" t="s">
        <v>570</v>
      </c>
      <c r="E26" s="162" t="s">
        <v>5</v>
      </c>
      <c r="F26" s="162" t="s">
        <v>20</v>
      </c>
      <c r="G26" s="39"/>
      <c r="H26" s="160"/>
      <c r="I26" s="162" t="s">
        <v>19</v>
      </c>
      <c r="J26" s="162" t="s">
        <v>570</v>
      </c>
      <c r="K26" s="162" t="s">
        <v>5</v>
      </c>
      <c r="L26" s="163" t="s">
        <v>20</v>
      </c>
      <c r="P26" s="147"/>
    </row>
    <row r="27" spans="1:16" s="51" customFormat="1" ht="6" customHeight="1">
      <c r="A27" s="144"/>
      <c r="B27" s="144"/>
      <c r="C27" s="39"/>
      <c r="D27" s="162"/>
      <c r="E27" s="162"/>
      <c r="F27" s="162"/>
      <c r="G27" s="39"/>
      <c r="H27" s="160"/>
      <c r="I27" s="162"/>
      <c r="J27" s="162"/>
      <c r="K27" s="162"/>
      <c r="L27" s="163"/>
      <c r="P27" s="147"/>
    </row>
    <row r="28" spans="1:16" ht="15">
      <c r="A28" s="98">
        <v>0.375</v>
      </c>
      <c r="B28" s="98"/>
      <c r="C28" s="99" t="s">
        <v>24</v>
      </c>
      <c r="D28" s="431" t="str">
        <f>SenC!B14</f>
        <v>Peter Ritscher</v>
      </c>
      <c r="E28" s="432" t="str">
        <f>SenC!C14</f>
        <v>SV 1896 Großdubrau</v>
      </c>
      <c r="F28" s="169">
        <f>SenC!H14</f>
        <v>505</v>
      </c>
      <c r="G28" s="100"/>
      <c r="H28" s="101"/>
      <c r="I28" s="93" t="s">
        <v>15</v>
      </c>
      <c r="J28" s="431" t="str">
        <f>SenB!B14</f>
        <v>Hermann Ilgen</v>
      </c>
      <c r="K28" s="432" t="str">
        <f>SenB!C14</f>
        <v>Dorfhainer SV</v>
      </c>
      <c r="L28" s="169">
        <f>SenB!H14</f>
        <v>536</v>
      </c>
      <c r="P28" s="97"/>
    </row>
    <row r="29" spans="1:16" ht="15">
      <c r="A29" s="100"/>
      <c r="B29" s="100"/>
      <c r="C29" s="102"/>
      <c r="D29" s="431" t="str">
        <f>SenC!B15</f>
        <v>Bernd Schäfer</v>
      </c>
      <c r="E29" s="432" t="str">
        <f>SenC!C15</f>
        <v>SV Dresden-Neustadt</v>
      </c>
      <c r="F29" s="169">
        <f>SenC!H13</f>
        <v>513</v>
      </c>
      <c r="G29" s="100"/>
      <c r="H29" s="101"/>
      <c r="I29" s="93"/>
      <c r="J29" s="431" t="str">
        <f>SenB!B13</f>
        <v>Steffen Eckardt</v>
      </c>
      <c r="K29" s="432" t="str">
        <f>SenB!C13</f>
        <v>Königsbrücker KV Weiß-Rot</v>
      </c>
      <c r="L29" s="169">
        <f>SenB!H13</f>
        <v>527</v>
      </c>
      <c r="P29" s="97"/>
    </row>
    <row r="30" spans="1:16" ht="6" customHeight="1">
      <c r="A30" s="100"/>
      <c r="B30" s="100"/>
      <c r="C30" s="102"/>
      <c r="D30" s="137"/>
      <c r="E30" s="139"/>
      <c r="F30" s="47"/>
      <c r="G30" s="100"/>
      <c r="H30" s="101"/>
      <c r="I30" s="93"/>
      <c r="J30" s="137"/>
      <c r="K30" s="136"/>
      <c r="L30" s="138"/>
      <c r="P30" s="97"/>
    </row>
    <row r="31" spans="1:16" ht="15" customHeight="1">
      <c r="A31" s="98">
        <v>0.4201388888888889</v>
      </c>
      <c r="B31" s="98"/>
      <c r="C31" s="93" t="s">
        <v>16</v>
      </c>
      <c r="D31" s="431" t="str">
        <f>SenA!B14</f>
        <v>Andreas Jahn</v>
      </c>
      <c r="E31" s="432" t="str">
        <f>SenA!C14</f>
        <v>TSV Garsebach</v>
      </c>
      <c r="F31" s="169">
        <f>SenA!H14</f>
        <v>513</v>
      </c>
      <c r="G31" s="100"/>
      <c r="H31" s="101"/>
      <c r="I31" s="93" t="s">
        <v>24</v>
      </c>
      <c r="J31" s="433" t="str">
        <f>SenC!B12</f>
        <v>Bernd Stübner</v>
      </c>
      <c r="K31" s="434" t="str">
        <f>SenC!C12</f>
        <v>KSV Ottendorf-Okrilla</v>
      </c>
      <c r="L31" s="169">
        <f>SenC!H12</f>
        <v>552</v>
      </c>
      <c r="P31" s="97"/>
    </row>
    <row r="32" spans="1:16" ht="15" customHeight="1">
      <c r="A32" s="100"/>
      <c r="B32" s="100"/>
      <c r="C32" s="102"/>
      <c r="D32" s="431" t="str">
        <f>SenA!B13</f>
        <v>Bert Kahlert</v>
      </c>
      <c r="E32" s="432" t="str">
        <f>SenA!C13</f>
        <v>KSV Ottendorf-Okrilla</v>
      </c>
      <c r="F32" s="169">
        <f>SenA!H13</f>
        <v>534</v>
      </c>
      <c r="G32" s="100"/>
      <c r="H32" s="101"/>
      <c r="I32" s="93"/>
      <c r="J32" s="433" t="str">
        <f>SenC!B11</f>
        <v>Frank Tschuppan</v>
      </c>
      <c r="K32" s="434" t="str">
        <f>SenC!C11</f>
        <v>SV Stauchitz 47</v>
      </c>
      <c r="L32" s="169">
        <f>SenC!H11</f>
        <v>547</v>
      </c>
      <c r="P32" s="97"/>
    </row>
    <row r="33" spans="1:16" ht="6" customHeight="1">
      <c r="A33" s="100"/>
      <c r="B33" s="100"/>
      <c r="C33" s="102"/>
      <c r="D33" s="137"/>
      <c r="E33" s="139"/>
      <c r="F33" s="47"/>
      <c r="G33" s="100"/>
      <c r="H33" s="101"/>
      <c r="I33" s="93"/>
      <c r="J33" s="547"/>
      <c r="K33" s="548"/>
      <c r="L33" s="138"/>
      <c r="P33" s="97"/>
    </row>
    <row r="34" spans="1:16" ht="15">
      <c r="A34" s="98">
        <v>0.46527777777777773</v>
      </c>
      <c r="B34" s="98"/>
      <c r="C34" s="93" t="s">
        <v>15</v>
      </c>
      <c r="D34" s="431" t="str">
        <f>SenB!B12</f>
        <v>Matthias George</v>
      </c>
      <c r="E34" s="432" t="str">
        <f>SenB!C12</f>
        <v>SV Empor Tröbigau</v>
      </c>
      <c r="F34" s="169">
        <f>SenB!H12</f>
        <v>532</v>
      </c>
      <c r="G34" s="103"/>
      <c r="H34" s="104"/>
      <c r="I34" s="93" t="s">
        <v>16</v>
      </c>
      <c r="J34" s="433" t="str">
        <f>SenA!B12</f>
        <v>Axel Jarosch</v>
      </c>
      <c r="K34" s="434" t="str">
        <f>SenA!C12</f>
        <v>ESV Lok Hoyerswerda</v>
      </c>
      <c r="L34" s="169">
        <f>SenA!H12</f>
        <v>522</v>
      </c>
      <c r="P34" s="97"/>
    </row>
    <row r="35" spans="1:16" ht="15" customHeight="1">
      <c r="A35" s="100"/>
      <c r="B35" s="100"/>
      <c r="C35" s="102"/>
      <c r="D35" s="431" t="str">
        <f>SenB!B11</f>
        <v>Jürgen Schierz</v>
      </c>
      <c r="E35" s="432" t="str">
        <f>SenB!C11</f>
        <v>KV Bautzen 1951</v>
      </c>
      <c r="F35" s="169">
        <f>SenB!H11</f>
        <v>546</v>
      </c>
      <c r="G35" s="103"/>
      <c r="H35" s="104"/>
      <c r="I35" s="105"/>
      <c r="J35" s="433" t="str">
        <f>SenA!B11</f>
        <v>Fred Kühn</v>
      </c>
      <c r="K35" s="434" t="str">
        <f>SenA!C11</f>
        <v>SG Einheit Dresden-Mitte</v>
      </c>
      <c r="L35" s="169">
        <f>SenA!H11</f>
        <v>537</v>
      </c>
      <c r="P35" s="97"/>
    </row>
    <row r="36" spans="1:16" ht="6" customHeight="1">
      <c r="A36" s="100"/>
      <c r="B36" s="100"/>
      <c r="C36" s="102"/>
      <c r="D36" s="137"/>
      <c r="E36" s="139"/>
      <c r="F36" s="47"/>
      <c r="G36" s="100"/>
      <c r="H36" s="101"/>
      <c r="I36" s="93"/>
      <c r="J36" s="547"/>
      <c r="K36" s="548"/>
      <c r="L36" s="138"/>
      <c r="P36" s="97"/>
    </row>
    <row r="37" spans="1:16" ht="15">
      <c r="A37" s="98">
        <v>0.5104166666666666</v>
      </c>
      <c r="B37" s="98"/>
      <c r="C37" s="99" t="s">
        <v>24</v>
      </c>
      <c r="D37" s="431" t="str">
        <f>SenC!B10</f>
        <v>Wolfgang Kriebel</v>
      </c>
      <c r="E37" s="432" t="str">
        <f>SenC!C10</f>
        <v>SV Motor Sörnewitz</v>
      </c>
      <c r="F37" s="169">
        <f>SenC!H10</f>
        <v>544</v>
      </c>
      <c r="G37" s="100"/>
      <c r="H37" s="101"/>
      <c r="I37" s="93" t="s">
        <v>15</v>
      </c>
      <c r="J37" s="433" t="str">
        <f>SenB!B10</f>
        <v>Falk Heyer</v>
      </c>
      <c r="K37" s="434" t="str">
        <f>SenB!C10</f>
        <v>ESV Lok Wülknitz</v>
      </c>
      <c r="L37" s="169">
        <f>SenB!H10</f>
        <v>561</v>
      </c>
      <c r="P37" s="97"/>
    </row>
    <row r="38" spans="1:16" ht="15" customHeight="1">
      <c r="A38" s="100"/>
      <c r="B38" s="100"/>
      <c r="C38" s="102"/>
      <c r="D38" s="433" t="str">
        <f>SenC!B9</f>
        <v>Georg Scheede</v>
      </c>
      <c r="E38" s="434" t="str">
        <f>SenC!C9</f>
        <v>Thonberger SC 1931</v>
      </c>
      <c r="F38" s="169">
        <f>SenC!H9</f>
        <v>554</v>
      </c>
      <c r="G38" s="100"/>
      <c r="H38" s="101"/>
      <c r="I38" s="93"/>
      <c r="J38" s="433" t="str">
        <f>SenB!B9</f>
        <v>Thomas Belau</v>
      </c>
      <c r="K38" s="434" t="str">
        <f>SenB!C9</f>
        <v>TSG Bernsdorf</v>
      </c>
      <c r="L38" s="169">
        <f>SenB!H9</f>
        <v>536</v>
      </c>
      <c r="P38" s="97"/>
    </row>
    <row r="39" spans="1:16" ht="6" customHeight="1">
      <c r="A39" s="100"/>
      <c r="B39" s="100"/>
      <c r="C39" s="102"/>
      <c r="D39" s="137"/>
      <c r="E39" s="139"/>
      <c r="F39" s="47"/>
      <c r="G39" s="100"/>
      <c r="H39" s="101"/>
      <c r="I39" s="93"/>
      <c r="J39" s="137"/>
      <c r="K39" s="136"/>
      <c r="L39" s="138"/>
      <c r="P39" s="97"/>
    </row>
    <row r="40" spans="1:16" ht="15">
      <c r="A40" s="98">
        <v>0.5555555555555556</v>
      </c>
      <c r="B40" s="98"/>
      <c r="C40" s="93" t="s">
        <v>16</v>
      </c>
      <c r="D40" s="431" t="str">
        <f>SenA!B10</f>
        <v>Dietmar Nake</v>
      </c>
      <c r="E40" s="432" t="str">
        <f>SenA!C10</f>
        <v>Dresdner SV 1910</v>
      </c>
      <c r="F40" s="169">
        <f>SenA!H10</f>
        <v>503</v>
      </c>
      <c r="G40" s="100"/>
      <c r="H40" s="101"/>
      <c r="I40" s="93" t="s">
        <v>24</v>
      </c>
      <c r="J40" s="433" t="str">
        <f>SenC!B8</f>
        <v>Hans-Jürgen Mann</v>
      </c>
      <c r="K40" s="434" t="str">
        <f>SenC!C8</f>
        <v>TSV 1862 Radeburg</v>
      </c>
      <c r="L40" s="169">
        <f>SenC!H8</f>
        <v>557</v>
      </c>
      <c r="N40" s="97"/>
      <c r="O40" s="97"/>
      <c r="P40" s="97"/>
    </row>
    <row r="41" spans="1:12" ht="16.5" customHeight="1">
      <c r="A41" s="100"/>
      <c r="B41" s="100"/>
      <c r="C41" s="102"/>
      <c r="D41" s="431" t="str">
        <f>SenA!B9</f>
        <v>Jörg Meißner</v>
      </c>
      <c r="E41" s="432" t="str">
        <f>SenA!C9</f>
        <v>ESV Lok Hoyerswerda</v>
      </c>
      <c r="F41" s="169">
        <f>SenA!H9</f>
        <v>525</v>
      </c>
      <c r="G41" s="100"/>
      <c r="H41" s="101"/>
      <c r="I41" s="100"/>
      <c r="J41" s="433" t="str">
        <f>SenC!B7</f>
        <v>Karl-Heinz Richter</v>
      </c>
      <c r="K41" s="434" t="str">
        <f>SenC!C7</f>
        <v>KSV Ottendorf-Okrilla</v>
      </c>
      <c r="L41" s="169">
        <f>SenC!H7</f>
        <v>573</v>
      </c>
    </row>
    <row r="42" spans="1:12" ht="6" customHeight="1">
      <c r="A42" s="100"/>
      <c r="B42" s="100"/>
      <c r="C42" s="102"/>
      <c r="D42" s="137"/>
      <c r="E42" s="139"/>
      <c r="F42" s="121"/>
      <c r="G42" s="100"/>
      <c r="H42" s="101"/>
      <c r="I42" s="100"/>
      <c r="J42" s="137"/>
      <c r="K42" s="136"/>
      <c r="L42" s="121"/>
    </row>
    <row r="43" spans="1:12" ht="15">
      <c r="A43" s="98">
        <v>0.6006944444444444</v>
      </c>
      <c r="B43" s="407"/>
      <c r="C43" s="93" t="s">
        <v>15</v>
      </c>
      <c r="D43" s="431" t="str">
        <f>SenB!B8</f>
        <v>Jürgen Splettstößer</v>
      </c>
      <c r="E43" s="432" t="str">
        <f>SenB!C8</f>
        <v>SV Motor Sörnewitz</v>
      </c>
      <c r="F43" s="169">
        <f>SenB!H8</f>
        <v>569</v>
      </c>
      <c r="G43" s="103"/>
      <c r="H43" s="104"/>
      <c r="I43" s="93" t="s">
        <v>16</v>
      </c>
      <c r="J43" s="433" t="str">
        <f>SenA!B8</f>
        <v>Uwe Schierz</v>
      </c>
      <c r="K43" s="434" t="str">
        <f>SenA!C8</f>
        <v>KSV Neustadt</v>
      </c>
      <c r="L43" s="169">
        <f>SenA!H8</f>
        <v>539</v>
      </c>
    </row>
    <row r="44" spans="1:12" ht="15.75" customHeight="1">
      <c r="A44" s="405"/>
      <c r="B44" s="407"/>
      <c r="C44" s="102"/>
      <c r="D44" s="431" t="str">
        <f>SenB!B7</f>
        <v>Jürgen Ullrich</v>
      </c>
      <c r="E44" s="432" t="str">
        <f>SenB!C7</f>
        <v>SV 1896 Großdubrau</v>
      </c>
      <c r="F44" s="169">
        <f>SenB!H7</f>
        <v>561</v>
      </c>
      <c r="G44" s="103"/>
      <c r="H44" s="104"/>
      <c r="I44" s="105"/>
      <c r="J44" s="433" t="str">
        <f>SenA!B7</f>
        <v>Jörg Walther</v>
      </c>
      <c r="K44" s="434" t="str">
        <f>SenA!C7</f>
        <v>KSV 47 Hoyerswerda</v>
      </c>
      <c r="L44" s="169">
        <f>SenA!H7</f>
        <v>551</v>
      </c>
    </row>
  </sheetData>
  <sheetProtection/>
  <mergeCells count="5">
    <mergeCell ref="A1:L1"/>
    <mergeCell ref="D2:F2"/>
    <mergeCell ref="J2:L2"/>
    <mergeCell ref="D25:F25"/>
    <mergeCell ref="J25:L25"/>
  </mergeCells>
  <printOptions horizontalCentered="1"/>
  <pageMargins left="0.11811023622047245" right="0.11811023622047245" top="0.1968503937007874" bottom="0.1968503937007874" header="0.31496062992125984" footer="0.31496062992125984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V34"/>
  <sheetViews>
    <sheetView zoomScalePageLayoutView="0" workbookViewId="0" topLeftCell="A1">
      <selection activeCell="L8" sqref="L8"/>
    </sheetView>
  </sheetViews>
  <sheetFormatPr defaultColWidth="11.421875" defaultRowHeight="12.75"/>
  <cols>
    <col min="1" max="1" width="7.140625" style="178" customWidth="1"/>
    <col min="2" max="5" width="11.28125" style="178" customWidth="1"/>
    <col min="6" max="6" width="2.28125" style="178" customWidth="1"/>
    <col min="7" max="7" width="7.00390625" style="178" customWidth="1"/>
    <col min="8" max="8" width="11.28125" style="180" customWidth="1"/>
    <col min="9" max="11" width="11.28125" style="178" customWidth="1"/>
    <col min="12" max="13" width="12.7109375" style="178" customWidth="1"/>
    <col min="14" max="16384" width="11.421875" style="178" customWidth="1"/>
  </cols>
  <sheetData>
    <row r="1" spans="1:11" ht="23.25">
      <c r="A1" s="662"/>
      <c r="B1" s="662"/>
      <c r="C1" s="662"/>
      <c r="D1" s="662"/>
      <c r="E1" s="662"/>
      <c r="F1" s="662"/>
      <c r="G1" s="662"/>
      <c r="H1" s="662"/>
      <c r="I1" s="662"/>
      <c r="J1" s="662"/>
      <c r="K1" s="662"/>
    </row>
    <row r="2" spans="1:11" ht="23.25">
      <c r="A2" s="673" t="s">
        <v>173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</row>
    <row r="3" spans="7:256" ht="15">
      <c r="G3" s="179"/>
      <c r="H3" s="179"/>
      <c r="I3" s="179"/>
      <c r="J3" s="179"/>
      <c r="K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79"/>
      <c r="DF3" s="179"/>
      <c r="DG3" s="179"/>
      <c r="DH3" s="179"/>
      <c r="DI3" s="179"/>
      <c r="DJ3" s="179"/>
      <c r="DK3" s="179"/>
      <c r="DL3" s="179"/>
      <c r="DM3" s="179"/>
      <c r="DN3" s="179"/>
      <c r="DO3" s="179"/>
      <c r="DP3" s="179"/>
      <c r="DQ3" s="179"/>
      <c r="DR3" s="179"/>
      <c r="DS3" s="179"/>
      <c r="DT3" s="179"/>
      <c r="DU3" s="179"/>
      <c r="DV3" s="179"/>
      <c r="DW3" s="179"/>
      <c r="DX3" s="179"/>
      <c r="DY3" s="179"/>
      <c r="DZ3" s="179"/>
      <c r="EA3" s="179"/>
      <c r="EB3" s="179"/>
      <c r="EC3" s="179"/>
      <c r="ED3" s="179"/>
      <c r="EE3" s="179"/>
      <c r="EF3" s="179"/>
      <c r="EG3" s="179"/>
      <c r="EH3" s="179"/>
      <c r="EI3" s="179"/>
      <c r="EJ3" s="179"/>
      <c r="EK3" s="179"/>
      <c r="EL3" s="179"/>
      <c r="EM3" s="179"/>
      <c r="EN3" s="179"/>
      <c r="EO3" s="179"/>
      <c r="EP3" s="179"/>
      <c r="EQ3" s="179"/>
      <c r="ER3" s="179"/>
      <c r="ES3" s="179"/>
      <c r="ET3" s="179"/>
      <c r="EU3" s="179"/>
      <c r="EV3" s="179"/>
      <c r="EW3" s="179"/>
      <c r="EX3" s="179"/>
      <c r="EY3" s="179"/>
      <c r="EZ3" s="179"/>
      <c r="FA3" s="179"/>
      <c r="FB3" s="179"/>
      <c r="FC3" s="179"/>
      <c r="FD3" s="179"/>
      <c r="FE3" s="179"/>
      <c r="FF3" s="179"/>
      <c r="FG3" s="179"/>
      <c r="FH3" s="179"/>
      <c r="FI3" s="179"/>
      <c r="FJ3" s="179"/>
      <c r="FK3" s="179"/>
      <c r="FL3" s="179"/>
      <c r="FM3" s="179"/>
      <c r="FN3" s="179"/>
      <c r="FO3" s="179"/>
      <c r="FP3" s="179"/>
      <c r="FQ3" s="179"/>
      <c r="FR3" s="179"/>
      <c r="FS3" s="179"/>
      <c r="FT3" s="179"/>
      <c r="FU3" s="179"/>
      <c r="FV3" s="179"/>
      <c r="FW3" s="179"/>
      <c r="FX3" s="179"/>
      <c r="FY3" s="179"/>
      <c r="FZ3" s="179"/>
      <c r="GA3" s="179"/>
      <c r="GB3" s="179"/>
      <c r="GC3" s="179"/>
      <c r="GD3" s="179"/>
      <c r="GE3" s="179"/>
      <c r="GF3" s="179"/>
      <c r="GG3" s="179"/>
      <c r="GH3" s="179"/>
      <c r="GI3" s="179"/>
      <c r="GJ3" s="179"/>
      <c r="GK3" s="179"/>
      <c r="GL3" s="179"/>
      <c r="GM3" s="179"/>
      <c r="GN3" s="179"/>
      <c r="GO3" s="179"/>
      <c r="GP3" s="179"/>
      <c r="GQ3" s="179"/>
      <c r="GR3" s="179"/>
      <c r="GS3" s="179"/>
      <c r="GT3" s="179"/>
      <c r="GU3" s="179"/>
      <c r="GV3" s="179"/>
      <c r="GW3" s="179"/>
      <c r="GX3" s="179"/>
      <c r="GY3" s="179"/>
      <c r="GZ3" s="179"/>
      <c r="HA3" s="179"/>
      <c r="HB3" s="179"/>
      <c r="HC3" s="179"/>
      <c r="HD3" s="179"/>
      <c r="HE3" s="179"/>
      <c r="HF3" s="179"/>
      <c r="HG3" s="179"/>
      <c r="HH3" s="179"/>
      <c r="HI3" s="179"/>
      <c r="HJ3" s="179"/>
      <c r="HK3" s="179"/>
      <c r="HL3" s="179"/>
      <c r="HM3" s="179"/>
      <c r="HN3" s="179"/>
      <c r="HO3" s="179"/>
      <c r="HP3" s="179"/>
      <c r="HQ3" s="179"/>
      <c r="HR3" s="179"/>
      <c r="HS3" s="179"/>
      <c r="HT3" s="179"/>
      <c r="HU3" s="179"/>
      <c r="HV3" s="179"/>
      <c r="HW3" s="179"/>
      <c r="HX3" s="179"/>
      <c r="HY3" s="179"/>
      <c r="HZ3" s="179"/>
      <c r="IA3" s="179"/>
      <c r="IB3" s="179"/>
      <c r="IC3" s="179"/>
      <c r="ID3" s="179"/>
      <c r="IE3" s="179"/>
      <c r="IF3" s="179"/>
      <c r="IG3" s="179"/>
      <c r="IH3" s="179"/>
      <c r="II3" s="179"/>
      <c r="IJ3" s="179"/>
      <c r="IK3" s="179"/>
      <c r="IL3" s="179"/>
      <c r="IM3" s="179"/>
      <c r="IN3" s="179"/>
      <c r="IO3" s="179"/>
      <c r="IP3" s="179"/>
      <c r="IQ3" s="179"/>
      <c r="IR3" s="179"/>
      <c r="IS3" s="179"/>
      <c r="IT3" s="179"/>
      <c r="IU3" s="179"/>
      <c r="IV3" s="179"/>
    </row>
    <row r="4" spans="5:8" ht="20.25">
      <c r="E4" s="666">
        <v>44696</v>
      </c>
      <c r="F4" s="666"/>
      <c r="G4" s="666"/>
      <c r="H4" s="178"/>
    </row>
    <row r="5" spans="1:11" ht="31.5">
      <c r="A5" s="181" t="s">
        <v>6</v>
      </c>
      <c r="B5" s="182" t="s">
        <v>40</v>
      </c>
      <c r="C5" s="182" t="s">
        <v>41</v>
      </c>
      <c r="D5" s="182" t="s">
        <v>42</v>
      </c>
      <c r="E5" s="182" t="s">
        <v>43</v>
      </c>
      <c r="G5" s="181" t="s">
        <v>6</v>
      </c>
      <c r="H5" s="182" t="s">
        <v>44</v>
      </c>
      <c r="I5" s="182" t="s">
        <v>45</v>
      </c>
      <c r="J5" s="182" t="s">
        <v>46</v>
      </c>
      <c r="K5" s="182" t="s">
        <v>47</v>
      </c>
    </row>
    <row r="6" spans="1:11" ht="15.75">
      <c r="A6" s="183">
        <v>0.375</v>
      </c>
      <c r="B6" s="184" t="s">
        <v>90</v>
      </c>
      <c r="C6" s="184" t="s">
        <v>91</v>
      </c>
      <c r="D6" s="184" t="s">
        <v>92</v>
      </c>
      <c r="E6" s="184" t="s">
        <v>93</v>
      </c>
      <c r="F6" s="185"/>
      <c r="G6" s="183">
        <v>0.375</v>
      </c>
      <c r="H6" s="184" t="s">
        <v>86</v>
      </c>
      <c r="I6" s="184" t="s">
        <v>87</v>
      </c>
      <c r="J6" s="184" t="s">
        <v>88</v>
      </c>
      <c r="K6" s="184" t="s">
        <v>89</v>
      </c>
    </row>
    <row r="7" spans="1:11" ht="15.75">
      <c r="A7" s="187">
        <v>0.4201388888888889</v>
      </c>
      <c r="B7" s="519" t="s">
        <v>98</v>
      </c>
      <c r="C7" s="519" t="s">
        <v>99</v>
      </c>
      <c r="D7" s="188" t="s">
        <v>100</v>
      </c>
      <c r="E7" s="188" t="s">
        <v>101</v>
      </c>
      <c r="G7" s="187">
        <v>0.4201388888888889</v>
      </c>
      <c r="H7" s="188" t="s">
        <v>94</v>
      </c>
      <c r="I7" s="188" t="s">
        <v>95</v>
      </c>
      <c r="J7" s="188" t="s">
        <v>96</v>
      </c>
      <c r="K7" s="188" t="s">
        <v>97</v>
      </c>
    </row>
    <row r="8" spans="1:11" ht="15.75">
      <c r="A8" s="187">
        <v>0.46527777777777773</v>
      </c>
      <c r="B8" s="184" t="s">
        <v>106</v>
      </c>
      <c r="C8" s="184" t="s">
        <v>107</v>
      </c>
      <c r="D8" s="184" t="s">
        <v>108</v>
      </c>
      <c r="E8" s="184" t="s">
        <v>109</v>
      </c>
      <c r="G8" s="187">
        <v>0.46527777777777773</v>
      </c>
      <c r="H8" s="184" t="s">
        <v>102</v>
      </c>
      <c r="I8" s="184" t="s">
        <v>103</v>
      </c>
      <c r="J8" s="184" t="s">
        <v>104</v>
      </c>
      <c r="K8" s="184" t="s">
        <v>105</v>
      </c>
    </row>
    <row r="9" spans="1:11" ht="15.75">
      <c r="A9" s="442">
        <v>0.5104166666666666</v>
      </c>
      <c r="B9" s="189" t="s">
        <v>114</v>
      </c>
      <c r="C9" s="189" t="s">
        <v>115</v>
      </c>
      <c r="D9" s="189" t="s">
        <v>116</v>
      </c>
      <c r="E9" s="189" t="s">
        <v>117</v>
      </c>
      <c r="F9" s="185"/>
      <c r="G9" s="187">
        <v>0.5104166666666666</v>
      </c>
      <c r="H9" s="189" t="s">
        <v>110</v>
      </c>
      <c r="I9" s="189" t="s">
        <v>111</v>
      </c>
      <c r="J9" s="189" t="s">
        <v>112</v>
      </c>
      <c r="K9" s="189" t="s">
        <v>113</v>
      </c>
    </row>
    <row r="10" spans="1:11" ht="15.75">
      <c r="A10" s="667" t="s">
        <v>571</v>
      </c>
      <c r="B10" s="668"/>
      <c r="C10" s="668"/>
      <c r="D10" s="668"/>
      <c r="E10" s="668"/>
      <c r="F10" s="668"/>
      <c r="G10" s="668"/>
      <c r="H10" s="668"/>
      <c r="I10" s="668"/>
      <c r="J10" s="668"/>
      <c r="K10" s="669"/>
    </row>
    <row r="11" spans="1:11" ht="15.75">
      <c r="A11" s="443">
        <v>0.5625</v>
      </c>
      <c r="B11" s="663" t="s">
        <v>119</v>
      </c>
      <c r="C11" s="664"/>
      <c r="D11" s="664"/>
      <c r="E11" s="665"/>
      <c r="F11" s="273"/>
      <c r="G11" s="187">
        <v>0.5625</v>
      </c>
      <c r="H11" s="663" t="s">
        <v>118</v>
      </c>
      <c r="I11" s="664"/>
      <c r="J11" s="664"/>
      <c r="K11" s="665"/>
    </row>
    <row r="12" spans="1:11" ht="15.75">
      <c r="A12" s="274">
        <v>0.6145833333333334</v>
      </c>
      <c r="B12" s="663" t="s">
        <v>121</v>
      </c>
      <c r="C12" s="664"/>
      <c r="D12" s="664"/>
      <c r="E12" s="665"/>
      <c r="F12" s="273"/>
      <c r="G12" s="274">
        <v>0.6145833333333334</v>
      </c>
      <c r="H12" s="663" t="s">
        <v>120</v>
      </c>
      <c r="I12" s="664"/>
      <c r="J12" s="664"/>
      <c r="K12" s="665"/>
    </row>
    <row r="13" spans="1:11" ht="15.75">
      <c r="A13" s="190">
        <v>0.6770833333333334</v>
      </c>
      <c r="B13" s="670" t="s">
        <v>48</v>
      </c>
      <c r="C13" s="671"/>
      <c r="D13" s="671"/>
      <c r="E13" s="672"/>
      <c r="G13" s="190">
        <v>0.6770833333333334</v>
      </c>
      <c r="H13" s="670" t="s">
        <v>48</v>
      </c>
      <c r="I13" s="671"/>
      <c r="J13" s="671"/>
      <c r="K13" s="672"/>
    </row>
    <row r="14" spans="1:256" s="170" customFormat="1" ht="20.25">
      <c r="A14" s="178"/>
      <c r="B14" s="178"/>
      <c r="C14" s="178"/>
      <c r="D14" s="178"/>
      <c r="E14" s="178"/>
      <c r="F14" s="178"/>
      <c r="G14" s="178"/>
      <c r="H14" s="180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8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78"/>
      <c r="FK14" s="178"/>
      <c r="FL14" s="178"/>
      <c r="FM14" s="178"/>
      <c r="FN14" s="178"/>
      <c r="FO14" s="178"/>
      <c r="FP14" s="178"/>
      <c r="FQ14" s="178"/>
      <c r="FR14" s="178"/>
      <c r="FS14" s="178"/>
      <c r="FT14" s="178"/>
      <c r="FU14" s="178"/>
      <c r="FV14" s="178"/>
      <c r="FW14" s="178"/>
      <c r="FX14" s="178"/>
      <c r="FY14" s="178"/>
      <c r="FZ14" s="178"/>
      <c r="GA14" s="178"/>
      <c r="GB14" s="178"/>
      <c r="GC14" s="178"/>
      <c r="GD14" s="178"/>
      <c r="GE14" s="178"/>
      <c r="GF14" s="178"/>
      <c r="GG14" s="178"/>
      <c r="GH14" s="178"/>
      <c r="GI14" s="178"/>
      <c r="GJ14" s="178"/>
      <c r="GK14" s="178"/>
      <c r="GL14" s="178"/>
      <c r="GM14" s="178"/>
      <c r="GN14" s="178"/>
      <c r="GO14" s="178"/>
      <c r="GP14" s="178"/>
      <c r="GQ14" s="178"/>
      <c r="GR14" s="178"/>
      <c r="GS14" s="178"/>
      <c r="GT14" s="178"/>
      <c r="GU14" s="178"/>
      <c r="GV14" s="178"/>
      <c r="GW14" s="178"/>
      <c r="GX14" s="178"/>
      <c r="GY14" s="178"/>
      <c r="GZ14" s="178"/>
      <c r="HA14" s="178"/>
      <c r="HB14" s="178"/>
      <c r="HC14" s="178"/>
      <c r="HD14" s="178"/>
      <c r="HE14" s="178"/>
      <c r="HF14" s="178"/>
      <c r="HG14" s="178"/>
      <c r="HH14" s="178"/>
      <c r="HI14" s="178"/>
      <c r="HJ14" s="178"/>
      <c r="HK14" s="178"/>
      <c r="HL14" s="178"/>
      <c r="HM14" s="178"/>
      <c r="HN14" s="178"/>
      <c r="HO14" s="178"/>
      <c r="HP14" s="178"/>
      <c r="HQ14" s="178"/>
      <c r="HR14" s="178"/>
      <c r="HS14" s="178"/>
      <c r="HT14" s="178"/>
      <c r="HU14" s="178"/>
      <c r="HV14" s="178"/>
      <c r="HW14" s="178"/>
      <c r="HX14" s="178"/>
      <c r="HY14" s="178"/>
      <c r="HZ14" s="178"/>
      <c r="IA14" s="178"/>
      <c r="IB14" s="178"/>
      <c r="IC14" s="178"/>
      <c r="ID14" s="178"/>
      <c r="IE14" s="178"/>
      <c r="IF14" s="178"/>
      <c r="IG14" s="178"/>
      <c r="IH14" s="178"/>
      <c r="II14" s="178"/>
      <c r="IJ14" s="178"/>
      <c r="IK14" s="178"/>
      <c r="IL14" s="178"/>
      <c r="IM14" s="178"/>
      <c r="IN14" s="178"/>
      <c r="IO14" s="178"/>
      <c r="IP14" s="178"/>
      <c r="IQ14" s="178"/>
      <c r="IR14" s="178"/>
      <c r="IS14" s="178"/>
      <c r="IT14" s="178"/>
      <c r="IU14" s="178"/>
      <c r="IV14" s="178"/>
    </row>
    <row r="18" spans="1:8" ht="20.25">
      <c r="A18" s="191"/>
      <c r="B18" s="191"/>
      <c r="C18" s="191"/>
      <c r="D18" s="191"/>
      <c r="E18" s="666">
        <v>44724</v>
      </c>
      <c r="F18" s="666"/>
      <c r="G18" s="666"/>
      <c r="H18" s="178"/>
    </row>
    <row r="19" spans="1:11" ht="31.5">
      <c r="A19" s="181" t="s">
        <v>6</v>
      </c>
      <c r="B19" s="182" t="s">
        <v>40</v>
      </c>
      <c r="C19" s="182" t="s">
        <v>41</v>
      </c>
      <c r="D19" s="182" t="s">
        <v>42</v>
      </c>
      <c r="E19" s="182" t="s">
        <v>43</v>
      </c>
      <c r="F19" s="34"/>
      <c r="G19" s="181" t="s">
        <v>6</v>
      </c>
      <c r="H19" s="182" t="s">
        <v>44</v>
      </c>
      <c r="I19" s="182" t="s">
        <v>45</v>
      </c>
      <c r="J19" s="182" t="s">
        <v>46</v>
      </c>
      <c r="K19" s="182" t="s">
        <v>47</v>
      </c>
    </row>
    <row r="20" spans="1:11" ht="15.75">
      <c r="A20" s="183">
        <v>0.375</v>
      </c>
      <c r="B20" s="186" t="s">
        <v>126</v>
      </c>
      <c r="C20" s="186" t="s">
        <v>127</v>
      </c>
      <c r="D20" s="186" t="s">
        <v>128</v>
      </c>
      <c r="E20" s="186" t="s">
        <v>129</v>
      </c>
      <c r="F20" s="34"/>
      <c r="G20" s="183">
        <v>0.375</v>
      </c>
      <c r="H20" s="186" t="s">
        <v>122</v>
      </c>
      <c r="I20" s="186" t="s">
        <v>123</v>
      </c>
      <c r="J20" s="186" t="s">
        <v>124</v>
      </c>
      <c r="K20" s="186" t="s">
        <v>125</v>
      </c>
    </row>
    <row r="21" spans="1:11" ht="15.75">
      <c r="A21" s="187">
        <v>0.4201388888888889</v>
      </c>
      <c r="B21" s="186" t="s">
        <v>132</v>
      </c>
      <c r="C21" s="186" t="s">
        <v>133</v>
      </c>
      <c r="D21" s="186" t="s">
        <v>49</v>
      </c>
      <c r="E21" s="186" t="s">
        <v>50</v>
      </c>
      <c r="F21" s="34"/>
      <c r="G21" s="187">
        <v>0.4201388888888889</v>
      </c>
      <c r="H21" s="186" t="s">
        <v>130</v>
      </c>
      <c r="I21" s="186" t="s">
        <v>131</v>
      </c>
      <c r="J21" s="186" t="s">
        <v>53</v>
      </c>
      <c r="K21" s="186" t="s">
        <v>54</v>
      </c>
    </row>
    <row r="22" spans="1:252" s="172" customFormat="1" ht="15.75" customHeight="1">
      <c r="A22" s="187">
        <v>0.46527777777777773</v>
      </c>
      <c r="B22" s="186" t="s">
        <v>51</v>
      </c>
      <c r="C22" s="186" t="s">
        <v>52</v>
      </c>
      <c r="D22" s="186" t="s">
        <v>56</v>
      </c>
      <c r="E22" s="186" t="s">
        <v>57</v>
      </c>
      <c r="F22" s="34"/>
      <c r="G22" s="187">
        <v>0.46527777777777773</v>
      </c>
      <c r="H22" s="186" t="s">
        <v>55</v>
      </c>
      <c r="I22" s="186" t="s">
        <v>134</v>
      </c>
      <c r="J22" s="186" t="s">
        <v>60</v>
      </c>
      <c r="K22" s="186" t="s">
        <v>61</v>
      </c>
      <c r="L22" s="178"/>
      <c r="N22" s="567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  <c r="DE22" s="178"/>
      <c r="DF22" s="178"/>
      <c r="DG22" s="178"/>
      <c r="DH22" s="178"/>
      <c r="DI22" s="178"/>
      <c r="DJ22" s="178"/>
      <c r="DK22" s="178"/>
      <c r="DL22" s="178"/>
      <c r="DM22" s="178"/>
      <c r="DN22" s="178"/>
      <c r="DO22" s="178"/>
      <c r="DP22" s="178"/>
      <c r="DQ22" s="178"/>
      <c r="DR22" s="178"/>
      <c r="DS22" s="178"/>
      <c r="DT22" s="178"/>
      <c r="DU22" s="178"/>
      <c r="DV22" s="178"/>
      <c r="DW22" s="178"/>
      <c r="DX22" s="178"/>
      <c r="DY22" s="178"/>
      <c r="DZ22" s="178"/>
      <c r="EA22" s="178"/>
      <c r="EB22" s="178"/>
      <c r="EC22" s="178"/>
      <c r="ED22" s="178"/>
      <c r="EE22" s="178"/>
      <c r="EF22" s="178"/>
      <c r="EG22" s="178"/>
      <c r="EH22" s="178"/>
      <c r="EI22" s="178"/>
      <c r="EJ22" s="178"/>
      <c r="EK22" s="178"/>
      <c r="EL22" s="178"/>
      <c r="EM22" s="178"/>
      <c r="EN22" s="178"/>
      <c r="EO22" s="178"/>
      <c r="EP22" s="178"/>
      <c r="EQ22" s="178"/>
      <c r="ER22" s="178"/>
      <c r="ES22" s="178"/>
      <c r="ET22" s="178"/>
      <c r="EU22" s="178"/>
      <c r="EV22" s="178"/>
      <c r="EW22" s="178"/>
      <c r="EX22" s="178"/>
      <c r="EY22" s="178"/>
      <c r="EZ22" s="178"/>
      <c r="FA22" s="178"/>
      <c r="FB22" s="178"/>
      <c r="FC22" s="178"/>
      <c r="FD22" s="178"/>
      <c r="FE22" s="178"/>
      <c r="FF22" s="178"/>
      <c r="FG22" s="178"/>
      <c r="FH22" s="178"/>
      <c r="FI22" s="178"/>
      <c r="FJ22" s="178"/>
      <c r="FK22" s="178"/>
      <c r="FL22" s="178"/>
      <c r="FM22" s="178"/>
      <c r="FN22" s="178"/>
      <c r="FO22" s="178"/>
      <c r="FP22" s="178"/>
      <c r="FQ22" s="178"/>
      <c r="FR22" s="178"/>
      <c r="FS22" s="178"/>
      <c r="FT22" s="178"/>
      <c r="FU22" s="178"/>
      <c r="FV22" s="178"/>
      <c r="FW22" s="178"/>
      <c r="FX22" s="178"/>
      <c r="FY22" s="178"/>
      <c r="FZ22" s="178"/>
      <c r="GA22" s="178"/>
      <c r="GB22" s="178"/>
      <c r="GC22" s="178"/>
      <c r="GD22" s="178"/>
      <c r="GE22" s="178"/>
      <c r="GF22" s="178"/>
      <c r="GG22" s="178"/>
      <c r="GH22" s="178"/>
      <c r="GI22" s="178"/>
      <c r="GJ22" s="178"/>
      <c r="GK22" s="178"/>
      <c r="GL22" s="178"/>
      <c r="GM22" s="178"/>
      <c r="GN22" s="178"/>
      <c r="GO22" s="178"/>
      <c r="GP22" s="178"/>
      <c r="GQ22" s="178"/>
      <c r="GR22" s="178"/>
      <c r="GS22" s="178"/>
      <c r="GT22" s="178"/>
      <c r="GU22" s="178"/>
      <c r="GV22" s="178"/>
      <c r="GW22" s="178"/>
      <c r="GX22" s="178"/>
      <c r="GY22" s="178"/>
      <c r="GZ22" s="178"/>
      <c r="HA22" s="178"/>
      <c r="HB22" s="178"/>
      <c r="HC22" s="178"/>
      <c r="HD22" s="178"/>
      <c r="HE22" s="178"/>
      <c r="HF22" s="178"/>
      <c r="HG22" s="178"/>
      <c r="HH22" s="178"/>
      <c r="HI22" s="178"/>
      <c r="HJ22" s="178"/>
      <c r="HK22" s="178"/>
      <c r="HL22" s="178"/>
      <c r="HM22" s="178"/>
      <c r="HN22" s="178"/>
      <c r="HO22" s="178"/>
      <c r="HP22" s="178"/>
      <c r="HQ22" s="178"/>
      <c r="HR22" s="178"/>
      <c r="HS22" s="178"/>
      <c r="HT22" s="178"/>
      <c r="HU22" s="178"/>
      <c r="HV22" s="178"/>
      <c r="HW22" s="178"/>
      <c r="HX22" s="178"/>
      <c r="HY22" s="178"/>
      <c r="HZ22" s="178"/>
      <c r="IA22" s="178"/>
      <c r="IB22" s="178"/>
      <c r="IC22" s="178"/>
      <c r="ID22" s="178"/>
      <c r="IE22" s="178"/>
      <c r="IF22" s="178"/>
      <c r="IG22" s="178"/>
      <c r="IH22" s="178"/>
      <c r="II22" s="178"/>
      <c r="IJ22" s="178"/>
      <c r="IK22" s="178"/>
      <c r="IL22" s="178"/>
      <c r="IM22" s="178"/>
      <c r="IN22" s="178"/>
      <c r="IO22" s="178"/>
      <c r="IP22" s="178"/>
      <c r="IQ22" s="178"/>
      <c r="IR22" s="178"/>
    </row>
    <row r="23" spans="1:11" ht="15.75">
      <c r="A23" s="187">
        <v>0.5104166666666666</v>
      </c>
      <c r="B23" s="186" t="s">
        <v>58</v>
      </c>
      <c r="C23" s="186" t="s">
        <v>59</v>
      </c>
      <c r="D23" s="186" t="s">
        <v>64</v>
      </c>
      <c r="E23" s="186" t="s">
        <v>65</v>
      </c>
      <c r="F23" s="34"/>
      <c r="G23" s="187">
        <v>0.5104166666666666</v>
      </c>
      <c r="H23" s="186" t="s">
        <v>62</v>
      </c>
      <c r="I23" s="186" t="s">
        <v>63</v>
      </c>
      <c r="J23" s="186" t="s">
        <v>68</v>
      </c>
      <c r="K23" s="186" t="s">
        <v>69</v>
      </c>
    </row>
    <row r="24" spans="1:11" ht="15.75">
      <c r="A24" s="192">
        <v>0.5555555555555556</v>
      </c>
      <c r="B24" s="186" t="s">
        <v>66</v>
      </c>
      <c r="C24" s="186" t="s">
        <v>67</v>
      </c>
      <c r="D24" s="186" t="s">
        <v>72</v>
      </c>
      <c r="E24" s="186" t="s">
        <v>73</v>
      </c>
      <c r="F24" s="34"/>
      <c r="G24" s="192">
        <v>0.5555555555555556</v>
      </c>
      <c r="H24" s="186" t="s">
        <v>70</v>
      </c>
      <c r="I24" s="186" t="s">
        <v>71</v>
      </c>
      <c r="J24" s="186" t="s">
        <v>76</v>
      </c>
      <c r="K24" s="186" t="s">
        <v>77</v>
      </c>
    </row>
    <row r="25" spans="1:11" ht="15.75">
      <c r="A25" s="193">
        <v>0.6006944444444444</v>
      </c>
      <c r="B25" s="568" t="s">
        <v>74</v>
      </c>
      <c r="C25" s="569" t="s">
        <v>75</v>
      </c>
      <c r="D25" s="569" t="s">
        <v>80</v>
      </c>
      <c r="E25" s="569" t="s">
        <v>81</v>
      </c>
      <c r="F25" s="34"/>
      <c r="G25" s="193">
        <v>0.6006944444444444</v>
      </c>
      <c r="H25" s="568" t="s">
        <v>78</v>
      </c>
      <c r="I25" s="569" t="s">
        <v>79</v>
      </c>
      <c r="J25" s="569" t="s">
        <v>82</v>
      </c>
      <c r="K25" s="569" t="s">
        <v>83</v>
      </c>
    </row>
    <row r="26" spans="1:11" ht="15.75">
      <c r="A26" s="190">
        <v>0.6666666666666666</v>
      </c>
      <c r="B26" s="659" t="s">
        <v>602</v>
      </c>
      <c r="C26" s="660"/>
      <c r="D26" s="660"/>
      <c r="E26" s="660"/>
      <c r="F26" s="660"/>
      <c r="G26" s="660"/>
      <c r="H26" s="660"/>
      <c r="I26" s="660"/>
      <c r="J26" s="660"/>
      <c r="K26" s="661"/>
    </row>
    <row r="27" spans="1:11" ht="15.75">
      <c r="A27" s="565"/>
      <c r="B27" s="566"/>
      <c r="C27" s="566"/>
      <c r="D27" s="566"/>
      <c r="E27" s="566"/>
      <c r="F27" s="566"/>
      <c r="G27" s="566"/>
      <c r="H27" s="566"/>
      <c r="I27" s="566"/>
      <c r="J27" s="566"/>
      <c r="K27" s="566"/>
    </row>
    <row r="29" ht="15">
      <c r="H29" s="178"/>
    </row>
    <row r="30" ht="15">
      <c r="H30" s="178"/>
    </row>
    <row r="31" ht="15">
      <c r="H31" s="178"/>
    </row>
    <row r="32" ht="15">
      <c r="H32" s="178"/>
    </row>
    <row r="33" ht="15">
      <c r="H33" s="178"/>
    </row>
    <row r="34" spans="4:8" ht="15">
      <c r="D34" s="180"/>
      <c r="H34" s="178"/>
    </row>
  </sheetData>
  <sheetProtection password="CD4A" sheet="1"/>
  <mergeCells count="12">
    <mergeCell ref="E18:G18"/>
    <mergeCell ref="A2:K2"/>
    <mergeCell ref="B26:K26"/>
    <mergeCell ref="A1:K1"/>
    <mergeCell ref="H11:K11"/>
    <mergeCell ref="B11:E11"/>
    <mergeCell ref="E4:G4"/>
    <mergeCell ref="H12:K12"/>
    <mergeCell ref="B12:E12"/>
    <mergeCell ref="A10:K10"/>
    <mergeCell ref="B13:E13"/>
    <mergeCell ref="H13:K13"/>
  </mergeCells>
  <printOptions horizontalCentered="1"/>
  <pageMargins left="0.5118110236220472" right="0.5118110236220472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9"/>
  <sheetViews>
    <sheetView workbookViewId="0" topLeftCell="A1">
      <selection activeCell="M25" sqref="M25"/>
    </sheetView>
  </sheetViews>
  <sheetFormatPr defaultColWidth="11.421875" defaultRowHeight="12.75"/>
  <cols>
    <col min="1" max="1" width="10.140625" style="0" customWidth="1"/>
    <col min="2" max="3" width="16.421875" style="0" customWidth="1"/>
    <col min="4" max="4" width="31.8515625" style="0" customWidth="1"/>
    <col min="5" max="6" width="14.00390625" style="0" customWidth="1"/>
    <col min="7" max="7" width="10.421875" style="0" customWidth="1"/>
    <col min="8" max="8" width="14.00390625" style="0" customWidth="1"/>
    <col min="9" max="9" width="12.57421875" style="0" customWidth="1"/>
  </cols>
  <sheetData>
    <row r="2" spans="2:9" ht="15" customHeight="1">
      <c r="B2" s="619" t="s">
        <v>390</v>
      </c>
      <c r="C2" s="619"/>
      <c r="D2" s="619"/>
      <c r="E2" s="619"/>
      <c r="F2" s="619"/>
      <c r="G2" s="619"/>
      <c r="H2" s="619"/>
      <c r="I2" s="619"/>
    </row>
    <row r="3" spans="2:9" ht="15" customHeight="1">
      <c r="B3" s="619"/>
      <c r="C3" s="619"/>
      <c r="D3" s="619"/>
      <c r="E3" s="619"/>
      <c r="F3" s="619"/>
      <c r="G3" s="619"/>
      <c r="H3" s="619"/>
      <c r="I3" s="619"/>
    </row>
    <row r="4" spans="2:9" ht="15" customHeight="1">
      <c r="B4" s="620" t="s">
        <v>391</v>
      </c>
      <c r="C4" s="620"/>
      <c r="D4" s="620"/>
      <c r="E4" s="620"/>
      <c r="F4" s="620"/>
      <c r="G4" s="620"/>
      <c r="H4" s="620"/>
      <c r="I4" s="620"/>
    </row>
    <row r="5" spans="2:9" ht="15" customHeight="1">
      <c r="B5" s="620"/>
      <c r="C5" s="620"/>
      <c r="D5" s="620"/>
      <c r="E5" s="620"/>
      <c r="F5" s="620"/>
      <c r="G5" s="620"/>
      <c r="H5" s="620"/>
      <c r="I5" s="620"/>
    </row>
    <row r="6" ht="13.5" thickBot="1"/>
    <row r="7" spans="1:9" ht="33" customHeight="1" thickBot="1">
      <c r="A7" s="452" t="s">
        <v>392</v>
      </c>
      <c r="B7" s="453" t="s">
        <v>4</v>
      </c>
      <c r="C7" s="453" t="s">
        <v>393</v>
      </c>
      <c r="D7" s="453" t="s">
        <v>5</v>
      </c>
      <c r="E7" s="453" t="s">
        <v>7</v>
      </c>
      <c r="F7" s="453" t="s">
        <v>394</v>
      </c>
      <c r="G7" s="453" t="s">
        <v>395</v>
      </c>
      <c r="H7" s="453" t="s">
        <v>13</v>
      </c>
      <c r="I7" s="454" t="s">
        <v>14</v>
      </c>
    </row>
    <row r="8" spans="1:9" ht="15.75">
      <c r="A8" s="455">
        <v>17</v>
      </c>
      <c r="B8" s="456" t="s">
        <v>396</v>
      </c>
      <c r="C8" s="456" t="s">
        <v>397</v>
      </c>
      <c r="D8" s="457" t="s">
        <v>374</v>
      </c>
      <c r="E8" s="458">
        <v>346</v>
      </c>
      <c r="F8" s="458">
        <v>174</v>
      </c>
      <c r="G8" s="458">
        <v>10</v>
      </c>
      <c r="H8" s="459">
        <f aca="true" t="shared" si="0" ref="H8:H27">E8+F8</f>
        <v>520</v>
      </c>
      <c r="I8" s="460">
        <v>1</v>
      </c>
    </row>
    <row r="9" spans="1:9" ht="15.75">
      <c r="A9" s="461">
        <v>2</v>
      </c>
      <c r="B9" s="462" t="s">
        <v>398</v>
      </c>
      <c r="C9" s="463" t="s">
        <v>399</v>
      </c>
      <c r="D9" s="464" t="s">
        <v>373</v>
      </c>
      <c r="E9" s="465">
        <v>349</v>
      </c>
      <c r="F9" s="465">
        <v>165</v>
      </c>
      <c r="G9" s="465">
        <v>6</v>
      </c>
      <c r="H9" s="466">
        <f t="shared" si="0"/>
        <v>514</v>
      </c>
      <c r="I9" s="467">
        <v>2</v>
      </c>
    </row>
    <row r="10" spans="1:9" ht="15.75">
      <c r="A10" s="461">
        <v>20</v>
      </c>
      <c r="B10" s="462" t="s">
        <v>400</v>
      </c>
      <c r="C10" s="463" t="s">
        <v>401</v>
      </c>
      <c r="D10" s="468" t="s">
        <v>188</v>
      </c>
      <c r="E10" s="465">
        <v>338</v>
      </c>
      <c r="F10" s="465">
        <v>154</v>
      </c>
      <c r="G10" s="465">
        <v>12</v>
      </c>
      <c r="H10" s="466">
        <f t="shared" si="0"/>
        <v>492</v>
      </c>
      <c r="I10" s="467">
        <v>3</v>
      </c>
    </row>
    <row r="11" spans="1:9" ht="15.75">
      <c r="A11" s="461">
        <v>11</v>
      </c>
      <c r="B11" s="463" t="s">
        <v>402</v>
      </c>
      <c r="C11" s="463" t="s">
        <v>403</v>
      </c>
      <c r="D11" s="464" t="s">
        <v>374</v>
      </c>
      <c r="E11" s="465">
        <v>322</v>
      </c>
      <c r="F11" s="465">
        <v>146</v>
      </c>
      <c r="G11" s="465">
        <v>12</v>
      </c>
      <c r="H11" s="466">
        <f t="shared" si="0"/>
        <v>468</v>
      </c>
      <c r="I11" s="467">
        <v>4</v>
      </c>
    </row>
    <row r="12" spans="1:9" ht="15.75">
      <c r="A12" s="461">
        <v>16</v>
      </c>
      <c r="B12" s="469" t="s">
        <v>404</v>
      </c>
      <c r="C12" s="469" t="s">
        <v>405</v>
      </c>
      <c r="D12" s="470" t="s">
        <v>374</v>
      </c>
      <c r="E12" s="465">
        <v>347</v>
      </c>
      <c r="F12" s="465">
        <v>120</v>
      </c>
      <c r="G12" s="465">
        <v>13</v>
      </c>
      <c r="H12" s="466">
        <f t="shared" si="0"/>
        <v>467</v>
      </c>
      <c r="I12" s="467">
        <v>5</v>
      </c>
    </row>
    <row r="13" spans="1:9" ht="15">
      <c r="A13" s="461">
        <v>1</v>
      </c>
      <c r="B13" s="462" t="s">
        <v>406</v>
      </c>
      <c r="C13" s="463" t="s">
        <v>407</v>
      </c>
      <c r="D13" s="468" t="s">
        <v>307</v>
      </c>
      <c r="E13" s="465">
        <v>346</v>
      </c>
      <c r="F13" s="465">
        <v>118</v>
      </c>
      <c r="G13" s="465">
        <v>14</v>
      </c>
      <c r="H13" s="466">
        <f t="shared" si="0"/>
        <v>464</v>
      </c>
      <c r="I13" s="471">
        <v>6</v>
      </c>
    </row>
    <row r="14" spans="1:9" ht="15">
      <c r="A14" s="461">
        <v>7</v>
      </c>
      <c r="B14" s="463" t="s">
        <v>408</v>
      </c>
      <c r="C14" s="463" t="s">
        <v>409</v>
      </c>
      <c r="D14" s="464" t="s">
        <v>374</v>
      </c>
      <c r="E14" s="465">
        <v>324</v>
      </c>
      <c r="F14" s="465">
        <v>139</v>
      </c>
      <c r="G14" s="465">
        <v>17</v>
      </c>
      <c r="H14" s="466">
        <f t="shared" si="0"/>
        <v>463</v>
      </c>
      <c r="I14" s="471">
        <v>7</v>
      </c>
    </row>
    <row r="15" spans="1:9" ht="15">
      <c r="A15" s="461">
        <v>18</v>
      </c>
      <c r="B15" s="462" t="s">
        <v>410</v>
      </c>
      <c r="C15" s="463" t="s">
        <v>411</v>
      </c>
      <c r="D15" s="464" t="s">
        <v>309</v>
      </c>
      <c r="E15" s="465">
        <v>349</v>
      </c>
      <c r="F15" s="465">
        <v>113</v>
      </c>
      <c r="G15" s="465">
        <v>16</v>
      </c>
      <c r="H15" s="466">
        <f t="shared" si="0"/>
        <v>462</v>
      </c>
      <c r="I15" s="471">
        <v>8</v>
      </c>
    </row>
    <row r="16" spans="1:9" ht="15">
      <c r="A16" s="461">
        <v>3</v>
      </c>
      <c r="B16" s="463" t="s">
        <v>412</v>
      </c>
      <c r="C16" s="463" t="s">
        <v>413</v>
      </c>
      <c r="D16" s="464" t="s">
        <v>374</v>
      </c>
      <c r="E16" s="465">
        <v>303</v>
      </c>
      <c r="F16" s="465">
        <v>130</v>
      </c>
      <c r="G16" s="465">
        <v>15</v>
      </c>
      <c r="H16" s="466">
        <f t="shared" si="0"/>
        <v>433</v>
      </c>
      <c r="I16" s="472">
        <v>9</v>
      </c>
    </row>
    <row r="17" spans="1:9" ht="15">
      <c r="A17" s="461">
        <v>4</v>
      </c>
      <c r="B17" s="473" t="s">
        <v>414</v>
      </c>
      <c r="C17" s="473" t="s">
        <v>415</v>
      </c>
      <c r="D17" s="474" t="s">
        <v>307</v>
      </c>
      <c r="E17" s="465">
        <v>296</v>
      </c>
      <c r="F17" s="465">
        <v>131</v>
      </c>
      <c r="G17" s="465">
        <v>17</v>
      </c>
      <c r="H17" s="466">
        <f t="shared" si="0"/>
        <v>427</v>
      </c>
      <c r="I17" s="472">
        <v>10</v>
      </c>
    </row>
    <row r="18" spans="1:9" ht="15">
      <c r="A18" s="461">
        <v>15</v>
      </c>
      <c r="B18" s="475" t="s">
        <v>416</v>
      </c>
      <c r="C18" s="475" t="s">
        <v>417</v>
      </c>
      <c r="D18" s="474" t="s">
        <v>183</v>
      </c>
      <c r="E18" s="465">
        <v>307</v>
      </c>
      <c r="F18" s="465">
        <v>117</v>
      </c>
      <c r="G18" s="465">
        <v>17</v>
      </c>
      <c r="H18" s="466">
        <f t="shared" si="0"/>
        <v>424</v>
      </c>
      <c r="I18" s="472">
        <v>11</v>
      </c>
    </row>
    <row r="19" spans="1:9" ht="15">
      <c r="A19" s="461">
        <v>19</v>
      </c>
      <c r="B19" s="463" t="s">
        <v>414</v>
      </c>
      <c r="C19" s="463" t="s">
        <v>418</v>
      </c>
      <c r="D19" s="468" t="s">
        <v>307</v>
      </c>
      <c r="E19" s="465">
        <v>295</v>
      </c>
      <c r="F19" s="465">
        <v>114</v>
      </c>
      <c r="G19" s="465">
        <v>19</v>
      </c>
      <c r="H19" s="466">
        <f t="shared" si="0"/>
        <v>409</v>
      </c>
      <c r="I19" s="472">
        <v>12</v>
      </c>
    </row>
    <row r="20" spans="1:9" ht="15">
      <c r="A20" s="461">
        <v>12</v>
      </c>
      <c r="B20" s="476" t="s">
        <v>419</v>
      </c>
      <c r="C20" s="475" t="s">
        <v>420</v>
      </c>
      <c r="D20" s="477" t="s">
        <v>262</v>
      </c>
      <c r="E20" s="465">
        <v>281</v>
      </c>
      <c r="F20" s="465">
        <v>127</v>
      </c>
      <c r="G20" s="465">
        <v>18</v>
      </c>
      <c r="H20" s="466">
        <f t="shared" si="0"/>
        <v>408</v>
      </c>
      <c r="I20" s="478">
        <v>13</v>
      </c>
    </row>
    <row r="21" spans="1:9" ht="15">
      <c r="A21" s="461">
        <v>13</v>
      </c>
      <c r="B21" s="463" t="s">
        <v>421</v>
      </c>
      <c r="C21" s="463" t="s">
        <v>422</v>
      </c>
      <c r="D21" s="464" t="s">
        <v>374</v>
      </c>
      <c r="E21" s="465">
        <v>320</v>
      </c>
      <c r="F21" s="465">
        <v>81</v>
      </c>
      <c r="G21" s="465">
        <v>24</v>
      </c>
      <c r="H21" s="466">
        <f t="shared" si="0"/>
        <v>401</v>
      </c>
      <c r="I21" s="478">
        <v>14</v>
      </c>
    </row>
    <row r="22" spans="1:9" ht="15">
      <c r="A22" s="461">
        <v>5</v>
      </c>
      <c r="B22" s="475" t="s">
        <v>423</v>
      </c>
      <c r="C22" s="475" t="s">
        <v>424</v>
      </c>
      <c r="D22" s="474" t="s">
        <v>374</v>
      </c>
      <c r="E22" s="465">
        <v>286</v>
      </c>
      <c r="F22" s="465">
        <v>105</v>
      </c>
      <c r="G22" s="465">
        <v>19</v>
      </c>
      <c r="H22" s="466">
        <f t="shared" si="0"/>
        <v>391</v>
      </c>
      <c r="I22" s="478">
        <v>15</v>
      </c>
    </row>
    <row r="23" spans="1:9" ht="15">
      <c r="A23" s="461">
        <v>6</v>
      </c>
      <c r="B23" s="462" t="s">
        <v>425</v>
      </c>
      <c r="C23" s="463" t="s">
        <v>426</v>
      </c>
      <c r="D23" s="468" t="s">
        <v>374</v>
      </c>
      <c r="E23" s="465">
        <v>288</v>
      </c>
      <c r="F23" s="465">
        <v>102</v>
      </c>
      <c r="G23" s="465">
        <v>19</v>
      </c>
      <c r="H23" s="466">
        <f t="shared" si="0"/>
        <v>390</v>
      </c>
      <c r="I23" s="478">
        <v>16</v>
      </c>
    </row>
    <row r="24" spans="1:9" ht="15">
      <c r="A24" s="461">
        <v>9</v>
      </c>
      <c r="B24" s="463" t="s">
        <v>427</v>
      </c>
      <c r="C24" s="463" t="s">
        <v>428</v>
      </c>
      <c r="D24" s="464" t="s">
        <v>378</v>
      </c>
      <c r="E24" s="465">
        <v>239</v>
      </c>
      <c r="F24" s="465">
        <v>114</v>
      </c>
      <c r="G24" s="465">
        <v>22</v>
      </c>
      <c r="H24" s="466">
        <f t="shared" si="0"/>
        <v>353</v>
      </c>
      <c r="I24" s="478">
        <v>17</v>
      </c>
    </row>
    <row r="25" spans="1:9" ht="15">
      <c r="A25" s="461">
        <v>8</v>
      </c>
      <c r="B25" s="462" t="s">
        <v>429</v>
      </c>
      <c r="C25" s="463" t="s">
        <v>430</v>
      </c>
      <c r="D25" s="468" t="s">
        <v>228</v>
      </c>
      <c r="E25" s="465">
        <v>252</v>
      </c>
      <c r="F25" s="465">
        <v>101</v>
      </c>
      <c r="G25" s="465">
        <v>25</v>
      </c>
      <c r="H25" s="466">
        <f t="shared" si="0"/>
        <v>353</v>
      </c>
      <c r="I25" s="478">
        <v>18</v>
      </c>
    </row>
    <row r="26" spans="1:9" ht="15">
      <c r="A26" s="461">
        <v>14</v>
      </c>
      <c r="B26" s="463" t="s">
        <v>431</v>
      </c>
      <c r="C26" s="463" t="s">
        <v>432</v>
      </c>
      <c r="D26" s="464" t="s">
        <v>378</v>
      </c>
      <c r="E26" s="465">
        <v>249</v>
      </c>
      <c r="F26" s="465">
        <v>95</v>
      </c>
      <c r="G26" s="465">
        <v>31</v>
      </c>
      <c r="H26" s="466">
        <f t="shared" si="0"/>
        <v>344</v>
      </c>
      <c r="I26" s="478">
        <v>19</v>
      </c>
    </row>
    <row r="27" spans="1:9" ht="15.75" thickBot="1">
      <c r="A27" s="479">
        <v>10</v>
      </c>
      <c r="B27" s="480"/>
      <c r="C27" s="481"/>
      <c r="D27" s="482"/>
      <c r="E27" s="483"/>
      <c r="F27" s="483"/>
      <c r="G27" s="483"/>
      <c r="H27" s="484">
        <f t="shared" si="0"/>
        <v>0</v>
      </c>
      <c r="I27" s="485">
        <v>20</v>
      </c>
    </row>
    <row r="28" spans="1:9" ht="26.25" customHeight="1">
      <c r="A28" s="486"/>
      <c r="B28" s="487"/>
      <c r="C28" s="487"/>
      <c r="D28" s="486"/>
      <c r="E28" s="488"/>
      <c r="F28" s="489" t="s">
        <v>433</v>
      </c>
      <c r="G28" s="488"/>
      <c r="H28" s="490">
        <f>SUM(H8:H27)</f>
        <v>8183</v>
      </c>
      <c r="I28" s="491"/>
    </row>
    <row r="29" spans="1:9" ht="15" customHeight="1">
      <c r="A29" s="621" t="s">
        <v>434</v>
      </c>
      <c r="B29" s="623"/>
      <c r="C29" s="623"/>
      <c r="D29" s="623"/>
      <c r="E29" s="623"/>
      <c r="F29" s="623"/>
      <c r="G29" s="623"/>
      <c r="H29" s="623"/>
      <c r="I29" s="623"/>
    </row>
    <row r="30" spans="1:9" ht="15" customHeight="1">
      <c r="A30" s="622"/>
      <c r="B30" s="623"/>
      <c r="C30" s="623"/>
      <c r="D30" s="623"/>
      <c r="E30" s="623"/>
      <c r="F30" s="623"/>
      <c r="G30" s="623"/>
      <c r="H30" s="623"/>
      <c r="I30" s="623"/>
    </row>
    <row r="31" ht="38.25" customHeight="1"/>
    <row r="33" spans="2:9" ht="12.75" customHeight="1">
      <c r="B33" s="619" t="s">
        <v>435</v>
      </c>
      <c r="C33" s="619"/>
      <c r="D33" s="619"/>
      <c r="E33" s="619"/>
      <c r="F33" s="619"/>
      <c r="G33" s="619"/>
      <c r="H33" s="619"/>
      <c r="I33" s="619"/>
    </row>
    <row r="34" spans="2:9" ht="12.75" customHeight="1">
      <c r="B34" s="619"/>
      <c r="C34" s="619"/>
      <c r="D34" s="619"/>
      <c r="E34" s="619"/>
      <c r="F34" s="619"/>
      <c r="G34" s="619"/>
      <c r="H34" s="619"/>
      <c r="I34" s="619"/>
    </row>
    <row r="35" spans="2:9" ht="12.75" customHeight="1">
      <c r="B35" s="620" t="s">
        <v>436</v>
      </c>
      <c r="C35" s="620"/>
      <c r="D35" s="620"/>
      <c r="E35" s="620"/>
      <c r="F35" s="620"/>
      <c r="G35" s="620"/>
      <c r="H35" s="620"/>
      <c r="I35" s="620"/>
    </row>
    <row r="36" spans="2:9" ht="12.75" customHeight="1">
      <c r="B36" s="620"/>
      <c r="C36" s="620"/>
      <c r="D36" s="620"/>
      <c r="E36" s="620"/>
      <c r="F36" s="620"/>
      <c r="G36" s="620"/>
      <c r="H36" s="620"/>
      <c r="I36" s="620"/>
    </row>
    <row r="37" ht="13.5" thickBot="1"/>
    <row r="38" spans="1:9" ht="26.25" thickBot="1">
      <c r="A38" s="452" t="s">
        <v>392</v>
      </c>
      <c r="B38" s="453" t="s">
        <v>4</v>
      </c>
      <c r="C38" s="453" t="s">
        <v>393</v>
      </c>
      <c r="D38" s="453" t="s">
        <v>5</v>
      </c>
      <c r="E38" s="453" t="s">
        <v>7</v>
      </c>
      <c r="F38" s="453" t="s">
        <v>394</v>
      </c>
      <c r="G38" s="453" t="s">
        <v>395</v>
      </c>
      <c r="H38" s="453" t="s">
        <v>13</v>
      </c>
      <c r="I38" s="454" t="s">
        <v>14</v>
      </c>
    </row>
    <row r="39" spans="1:9" ht="15.75">
      <c r="A39" s="455">
        <v>19</v>
      </c>
      <c r="B39" s="492" t="s">
        <v>437</v>
      </c>
      <c r="C39" s="492" t="s">
        <v>438</v>
      </c>
      <c r="D39" s="493" t="s">
        <v>378</v>
      </c>
      <c r="E39" s="465">
        <v>370</v>
      </c>
      <c r="F39" s="465">
        <v>157</v>
      </c>
      <c r="G39" s="465">
        <v>10</v>
      </c>
      <c r="H39" s="459">
        <f aca="true" t="shared" si="1" ref="H39:H58">E39+F39</f>
        <v>527</v>
      </c>
      <c r="I39" s="494">
        <v>1</v>
      </c>
    </row>
    <row r="40" spans="1:9" ht="15.75">
      <c r="A40" s="461">
        <v>6</v>
      </c>
      <c r="B40" s="463" t="s">
        <v>439</v>
      </c>
      <c r="C40" s="463" t="s">
        <v>440</v>
      </c>
      <c r="D40" s="464" t="s">
        <v>374</v>
      </c>
      <c r="E40" s="495">
        <v>353</v>
      </c>
      <c r="F40" s="495">
        <v>150</v>
      </c>
      <c r="G40" s="495">
        <v>12</v>
      </c>
      <c r="H40" s="466">
        <f t="shared" si="1"/>
        <v>503</v>
      </c>
      <c r="I40" s="494">
        <v>2</v>
      </c>
    </row>
    <row r="41" spans="1:9" ht="15.75">
      <c r="A41" s="461">
        <v>13</v>
      </c>
      <c r="B41" s="463" t="s">
        <v>441</v>
      </c>
      <c r="C41" s="463" t="s">
        <v>442</v>
      </c>
      <c r="D41" s="464" t="s">
        <v>374</v>
      </c>
      <c r="E41" s="495">
        <v>353</v>
      </c>
      <c r="F41" s="495">
        <v>124</v>
      </c>
      <c r="G41" s="495">
        <v>13</v>
      </c>
      <c r="H41" s="466">
        <f t="shared" si="1"/>
        <v>477</v>
      </c>
      <c r="I41" s="494">
        <v>3</v>
      </c>
    </row>
    <row r="42" spans="1:9" ht="15.75">
      <c r="A42" s="461">
        <v>16</v>
      </c>
      <c r="B42" s="463" t="s">
        <v>408</v>
      </c>
      <c r="C42" s="463" t="s">
        <v>443</v>
      </c>
      <c r="D42" s="464" t="s">
        <v>374</v>
      </c>
      <c r="E42" s="495">
        <v>333</v>
      </c>
      <c r="F42" s="495">
        <v>136</v>
      </c>
      <c r="G42" s="495">
        <v>7</v>
      </c>
      <c r="H42" s="466">
        <f t="shared" si="1"/>
        <v>469</v>
      </c>
      <c r="I42" s="494">
        <v>4</v>
      </c>
    </row>
    <row r="43" spans="1:9" ht="15.75">
      <c r="A43" s="461">
        <v>14</v>
      </c>
      <c r="B43" s="463" t="s">
        <v>444</v>
      </c>
      <c r="C43" s="463" t="s">
        <v>445</v>
      </c>
      <c r="D43" s="468" t="s">
        <v>376</v>
      </c>
      <c r="E43" s="495">
        <v>352</v>
      </c>
      <c r="F43" s="495">
        <v>114</v>
      </c>
      <c r="G43" s="495">
        <v>16</v>
      </c>
      <c r="H43" s="466">
        <f t="shared" si="1"/>
        <v>466</v>
      </c>
      <c r="I43" s="494">
        <v>5</v>
      </c>
    </row>
    <row r="44" spans="1:9" ht="15">
      <c r="A44" s="461">
        <v>12</v>
      </c>
      <c r="B44" s="475" t="s">
        <v>446</v>
      </c>
      <c r="C44" s="475" t="s">
        <v>447</v>
      </c>
      <c r="D44" s="474" t="s">
        <v>377</v>
      </c>
      <c r="E44" s="495">
        <v>317</v>
      </c>
      <c r="F44" s="495">
        <v>131</v>
      </c>
      <c r="G44" s="495">
        <v>16</v>
      </c>
      <c r="H44" s="466">
        <f t="shared" si="1"/>
        <v>448</v>
      </c>
      <c r="I44" s="496">
        <v>6</v>
      </c>
    </row>
    <row r="45" spans="1:9" ht="15">
      <c r="A45" s="461">
        <v>18</v>
      </c>
      <c r="B45" s="463" t="s">
        <v>448</v>
      </c>
      <c r="C45" s="463" t="s">
        <v>449</v>
      </c>
      <c r="D45" s="464" t="s">
        <v>374</v>
      </c>
      <c r="E45" s="495">
        <v>311</v>
      </c>
      <c r="F45" s="495">
        <v>134</v>
      </c>
      <c r="G45" s="495">
        <v>11</v>
      </c>
      <c r="H45" s="466">
        <f t="shared" si="1"/>
        <v>445</v>
      </c>
      <c r="I45" s="496">
        <v>7</v>
      </c>
    </row>
    <row r="46" spans="1:9" ht="15">
      <c r="A46" s="461">
        <v>11</v>
      </c>
      <c r="B46" s="462" t="s">
        <v>450</v>
      </c>
      <c r="C46" s="463" t="s">
        <v>451</v>
      </c>
      <c r="D46" s="464" t="s">
        <v>323</v>
      </c>
      <c r="E46" s="495">
        <v>301</v>
      </c>
      <c r="F46" s="495">
        <v>142</v>
      </c>
      <c r="G46" s="495">
        <v>14</v>
      </c>
      <c r="H46" s="466">
        <f t="shared" si="1"/>
        <v>443</v>
      </c>
      <c r="I46" s="496">
        <v>8</v>
      </c>
    </row>
    <row r="47" spans="1:9" ht="15">
      <c r="A47" s="461">
        <v>10</v>
      </c>
      <c r="B47" s="463" t="s">
        <v>452</v>
      </c>
      <c r="C47" s="463" t="s">
        <v>453</v>
      </c>
      <c r="D47" s="464" t="s">
        <v>183</v>
      </c>
      <c r="E47" s="495">
        <v>332</v>
      </c>
      <c r="F47" s="495">
        <v>105</v>
      </c>
      <c r="G47" s="495">
        <v>23</v>
      </c>
      <c r="H47" s="466">
        <f t="shared" si="1"/>
        <v>437</v>
      </c>
      <c r="I47" s="497">
        <v>9</v>
      </c>
    </row>
    <row r="48" spans="1:9" ht="15">
      <c r="A48" s="461">
        <v>1</v>
      </c>
      <c r="B48" s="475" t="s">
        <v>454</v>
      </c>
      <c r="C48" s="475" t="s">
        <v>455</v>
      </c>
      <c r="D48" s="474" t="s">
        <v>374</v>
      </c>
      <c r="E48" s="495">
        <v>320</v>
      </c>
      <c r="F48" s="495">
        <v>108</v>
      </c>
      <c r="G48" s="495">
        <v>22</v>
      </c>
      <c r="H48" s="466">
        <f t="shared" si="1"/>
        <v>428</v>
      </c>
      <c r="I48" s="497">
        <v>10</v>
      </c>
    </row>
    <row r="49" spans="1:9" ht="15">
      <c r="A49" s="461">
        <v>4</v>
      </c>
      <c r="B49" s="463" t="s">
        <v>456</v>
      </c>
      <c r="C49" s="463" t="s">
        <v>457</v>
      </c>
      <c r="D49" s="468" t="s">
        <v>299</v>
      </c>
      <c r="E49" s="495">
        <v>304</v>
      </c>
      <c r="F49" s="495">
        <v>121</v>
      </c>
      <c r="G49" s="495">
        <v>22</v>
      </c>
      <c r="H49" s="466">
        <f t="shared" si="1"/>
        <v>425</v>
      </c>
      <c r="I49" s="497">
        <v>11</v>
      </c>
    </row>
    <row r="50" spans="1:9" ht="15">
      <c r="A50" s="461">
        <v>20</v>
      </c>
      <c r="B50" s="475" t="s">
        <v>458</v>
      </c>
      <c r="C50" s="475" t="s">
        <v>459</v>
      </c>
      <c r="D50" s="477" t="s">
        <v>192</v>
      </c>
      <c r="E50" s="495">
        <v>312</v>
      </c>
      <c r="F50" s="495">
        <v>110</v>
      </c>
      <c r="G50" s="495">
        <v>23</v>
      </c>
      <c r="H50" s="466">
        <f t="shared" si="1"/>
        <v>422</v>
      </c>
      <c r="I50" s="497">
        <v>12</v>
      </c>
    </row>
    <row r="51" spans="1:9" ht="15">
      <c r="A51" s="461">
        <v>17</v>
      </c>
      <c r="B51" s="463" t="s">
        <v>460</v>
      </c>
      <c r="C51" s="463" t="s">
        <v>443</v>
      </c>
      <c r="D51" s="464" t="s">
        <v>374</v>
      </c>
      <c r="E51" s="495">
        <v>304</v>
      </c>
      <c r="F51" s="495">
        <v>101</v>
      </c>
      <c r="G51" s="495">
        <v>19</v>
      </c>
      <c r="H51" s="466">
        <f t="shared" si="1"/>
        <v>405</v>
      </c>
      <c r="I51" s="498">
        <v>13</v>
      </c>
    </row>
    <row r="52" spans="1:9" ht="15">
      <c r="A52" s="461">
        <v>3</v>
      </c>
      <c r="B52" s="463" t="s">
        <v>461</v>
      </c>
      <c r="C52" s="463" t="s">
        <v>462</v>
      </c>
      <c r="D52" s="464" t="s">
        <v>244</v>
      </c>
      <c r="E52" s="495">
        <v>270</v>
      </c>
      <c r="F52" s="495">
        <v>127</v>
      </c>
      <c r="G52" s="495">
        <v>18</v>
      </c>
      <c r="H52" s="466">
        <f t="shared" si="1"/>
        <v>397</v>
      </c>
      <c r="I52" s="498">
        <v>14</v>
      </c>
    </row>
    <row r="53" spans="1:9" ht="15">
      <c r="A53" s="461">
        <v>5</v>
      </c>
      <c r="B53" s="475" t="s">
        <v>463</v>
      </c>
      <c r="C53" s="475" t="s">
        <v>464</v>
      </c>
      <c r="D53" s="477" t="s">
        <v>183</v>
      </c>
      <c r="E53" s="495">
        <v>289</v>
      </c>
      <c r="F53" s="495">
        <v>102</v>
      </c>
      <c r="G53" s="495">
        <v>22</v>
      </c>
      <c r="H53" s="466">
        <f t="shared" si="1"/>
        <v>391</v>
      </c>
      <c r="I53" s="498">
        <v>15</v>
      </c>
    </row>
    <row r="54" spans="1:9" ht="15">
      <c r="A54" s="461">
        <v>15</v>
      </c>
      <c r="B54" s="475" t="s">
        <v>465</v>
      </c>
      <c r="C54" s="475" t="s">
        <v>466</v>
      </c>
      <c r="D54" s="474" t="s">
        <v>183</v>
      </c>
      <c r="E54" s="495">
        <v>294</v>
      </c>
      <c r="F54" s="495">
        <v>90</v>
      </c>
      <c r="G54" s="495">
        <v>25</v>
      </c>
      <c r="H54" s="466">
        <f t="shared" si="1"/>
        <v>384</v>
      </c>
      <c r="I54" s="498">
        <v>16</v>
      </c>
    </row>
    <row r="55" spans="1:9" ht="15">
      <c r="A55" s="461">
        <v>8</v>
      </c>
      <c r="B55" s="462" t="s">
        <v>467</v>
      </c>
      <c r="C55" s="463" t="s">
        <v>468</v>
      </c>
      <c r="D55" s="499" t="s">
        <v>375</v>
      </c>
      <c r="E55" s="495">
        <v>294</v>
      </c>
      <c r="F55" s="495">
        <v>87</v>
      </c>
      <c r="G55" s="495">
        <v>26</v>
      </c>
      <c r="H55" s="466">
        <f t="shared" si="1"/>
        <v>381</v>
      </c>
      <c r="I55" s="498">
        <v>17</v>
      </c>
    </row>
    <row r="56" spans="1:9" ht="15">
      <c r="A56" s="461">
        <v>9</v>
      </c>
      <c r="B56" s="463" t="s">
        <v>439</v>
      </c>
      <c r="C56" s="463" t="s">
        <v>469</v>
      </c>
      <c r="D56" s="464" t="s">
        <v>376</v>
      </c>
      <c r="E56" s="495">
        <v>270</v>
      </c>
      <c r="F56" s="495">
        <v>81</v>
      </c>
      <c r="G56" s="495">
        <v>32</v>
      </c>
      <c r="H56" s="466">
        <f t="shared" si="1"/>
        <v>351</v>
      </c>
      <c r="I56" s="498">
        <v>18</v>
      </c>
    </row>
    <row r="57" spans="1:9" ht="15">
      <c r="A57" s="461">
        <v>7</v>
      </c>
      <c r="B57" s="463" t="s">
        <v>470</v>
      </c>
      <c r="C57" s="463" t="s">
        <v>471</v>
      </c>
      <c r="D57" s="468" t="s">
        <v>271</v>
      </c>
      <c r="E57" s="495">
        <v>252</v>
      </c>
      <c r="F57" s="495">
        <v>95</v>
      </c>
      <c r="G57" s="495">
        <v>26</v>
      </c>
      <c r="H57" s="466">
        <f t="shared" si="1"/>
        <v>347</v>
      </c>
      <c r="I57" s="498">
        <v>19</v>
      </c>
    </row>
    <row r="58" spans="1:9" ht="15.75" thickBot="1">
      <c r="A58" s="479">
        <v>2</v>
      </c>
      <c r="B58" s="500" t="s">
        <v>472</v>
      </c>
      <c r="C58" s="500" t="s">
        <v>473</v>
      </c>
      <c r="D58" s="501" t="s">
        <v>271</v>
      </c>
      <c r="E58" s="483">
        <v>232</v>
      </c>
      <c r="F58" s="483">
        <v>58</v>
      </c>
      <c r="G58" s="483">
        <v>47</v>
      </c>
      <c r="H58" s="484">
        <f t="shared" si="1"/>
        <v>290</v>
      </c>
      <c r="I58" s="502">
        <v>20</v>
      </c>
    </row>
    <row r="59" spans="1:9" ht="23.25">
      <c r="A59" s="486"/>
      <c r="B59" s="487"/>
      <c r="C59" s="487"/>
      <c r="D59" s="486"/>
      <c r="E59" s="488"/>
      <c r="F59" s="489" t="s">
        <v>433</v>
      </c>
      <c r="G59" s="488"/>
      <c r="H59" s="490">
        <f>SUM(H39:H58)</f>
        <v>8436</v>
      </c>
      <c r="I59" s="491"/>
    </row>
  </sheetData>
  <sheetProtection/>
  <mergeCells count="6">
    <mergeCell ref="B2:I3"/>
    <mergeCell ref="B4:I5"/>
    <mergeCell ref="A29:A30"/>
    <mergeCell ref="B29:I30"/>
    <mergeCell ref="B33:I34"/>
    <mergeCell ref="B35:I36"/>
  </mergeCells>
  <conditionalFormatting sqref="H8:H27">
    <cfRule type="cellIs" priority="4" dxfId="53" operator="between" stopIfTrue="1">
      <formula>470</formula>
      <formula>499</formula>
    </cfRule>
    <cfRule type="cellIs" priority="5" dxfId="620" operator="greaterThanOrEqual" stopIfTrue="1">
      <formula>500</formula>
    </cfRule>
    <cfRule type="cellIs" priority="6" dxfId="619" operator="equal" stopIfTrue="1">
      <formula>0</formula>
    </cfRule>
  </conditionalFormatting>
  <conditionalFormatting sqref="H39:H58">
    <cfRule type="cellIs" priority="1" dxfId="53" operator="between" stopIfTrue="1">
      <formula>470</formula>
      <formula>519</formula>
    </cfRule>
    <cfRule type="cellIs" priority="2" dxfId="620" operator="greaterThanOrEqual" stopIfTrue="1">
      <formula>520</formula>
    </cfRule>
    <cfRule type="cellIs" priority="3" dxfId="619" operator="equal" stopIfTrue="1">
      <formula>0</formula>
    </cfRule>
  </conditionalFormatting>
  <printOptions/>
  <pageMargins left="0.5118110236220472" right="0.11811023622047245" top="0.7874015748031497" bottom="0.3937007874015748" header="0.31496062992125984" footer="0.31496062992125984"/>
  <pageSetup horizontalDpi="300" verticalDpi="3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14"/>
  <sheetViews>
    <sheetView workbookViewId="0" topLeftCell="A46">
      <selection activeCell="G12" sqref="G12"/>
    </sheetView>
  </sheetViews>
  <sheetFormatPr defaultColWidth="11.421875" defaultRowHeight="12.75"/>
  <cols>
    <col min="1" max="1" width="17.00390625" style="0" customWidth="1"/>
    <col min="2" max="5" width="30.8515625" style="0" customWidth="1"/>
  </cols>
  <sheetData>
    <row r="1" spans="1:5" ht="22.5" customHeight="1">
      <c r="A1" s="674" t="s">
        <v>618</v>
      </c>
      <c r="B1" s="674"/>
      <c r="C1" s="674"/>
      <c r="D1" s="674"/>
      <c r="E1" s="674"/>
    </row>
    <row r="2" ht="9" customHeight="1"/>
    <row r="3" spans="1:5" ht="18" customHeight="1">
      <c r="A3" s="570" t="s">
        <v>603</v>
      </c>
      <c r="B3" s="571" t="s">
        <v>44</v>
      </c>
      <c r="C3" s="571" t="s">
        <v>45</v>
      </c>
      <c r="D3" s="571" t="s">
        <v>46</v>
      </c>
      <c r="E3" s="571" t="s">
        <v>47</v>
      </c>
    </row>
    <row r="4" spans="1:5" ht="18" customHeight="1">
      <c r="A4" t="s">
        <v>604</v>
      </c>
      <c r="B4" s="583" t="s">
        <v>627</v>
      </c>
      <c r="C4" s="583" t="s">
        <v>628</v>
      </c>
      <c r="D4" s="584" t="s">
        <v>629</v>
      </c>
      <c r="E4" s="584" t="s">
        <v>630</v>
      </c>
    </row>
    <row r="5" spans="2:5" ht="18" customHeight="1">
      <c r="B5" s="572" t="s">
        <v>619</v>
      </c>
      <c r="C5" s="573" t="s">
        <v>323</v>
      </c>
      <c r="D5" s="572" t="s">
        <v>620</v>
      </c>
      <c r="E5" s="572" t="s">
        <v>621</v>
      </c>
    </row>
    <row r="6" ht="10.5" customHeight="1"/>
    <row r="7" spans="1:5" ht="18">
      <c r="A7" s="574" t="s">
        <v>605</v>
      </c>
      <c r="B7" s="584" t="s">
        <v>629</v>
      </c>
      <c r="C7" s="584" t="s">
        <v>631</v>
      </c>
      <c r="D7" s="583" t="s">
        <v>627</v>
      </c>
      <c r="E7" s="583" t="s">
        <v>628</v>
      </c>
    </row>
    <row r="8" spans="2:5" ht="15.75">
      <c r="B8" s="572" t="s">
        <v>620</v>
      </c>
      <c r="C8" s="572" t="s">
        <v>621</v>
      </c>
      <c r="D8" s="572" t="s">
        <v>619</v>
      </c>
      <c r="E8" s="573" t="s">
        <v>323</v>
      </c>
    </row>
    <row r="9" spans="1:5" ht="15.75">
      <c r="A9" s="575" t="s">
        <v>606</v>
      </c>
      <c r="B9" s="576"/>
      <c r="C9" s="576"/>
      <c r="D9" s="576"/>
      <c r="E9" s="577"/>
    </row>
    <row r="10" spans="1:5" ht="18">
      <c r="A10" s="578"/>
      <c r="B10" s="579" t="s">
        <v>13</v>
      </c>
      <c r="C10" s="578"/>
      <c r="D10" s="578"/>
      <c r="E10" s="578"/>
    </row>
    <row r="11" ht="9" customHeight="1"/>
    <row r="12" spans="1:5" ht="18">
      <c r="A12" s="570" t="s">
        <v>603</v>
      </c>
      <c r="B12" s="571" t="s">
        <v>44</v>
      </c>
      <c r="C12" s="571" t="s">
        <v>45</v>
      </c>
      <c r="D12" s="571" t="s">
        <v>46</v>
      </c>
      <c r="E12" s="571" t="s">
        <v>47</v>
      </c>
    </row>
    <row r="13" spans="1:5" ht="15.75">
      <c r="A13" t="s">
        <v>608</v>
      </c>
      <c r="B13" s="584" t="s">
        <v>632</v>
      </c>
      <c r="C13" s="584" t="s">
        <v>633</v>
      </c>
      <c r="D13" s="583" t="s">
        <v>634</v>
      </c>
      <c r="E13" s="584" t="s">
        <v>635</v>
      </c>
    </row>
    <row r="14" spans="2:5" ht="15.75">
      <c r="B14" s="572" t="s">
        <v>622</v>
      </c>
      <c r="C14" s="572" t="s">
        <v>623</v>
      </c>
      <c r="D14" s="572" t="s">
        <v>624</v>
      </c>
      <c r="E14" s="572" t="s">
        <v>299</v>
      </c>
    </row>
    <row r="15" ht="10.5" customHeight="1"/>
    <row r="16" spans="1:5" ht="18">
      <c r="A16" s="574" t="s">
        <v>605</v>
      </c>
      <c r="B16" s="583" t="s">
        <v>634</v>
      </c>
      <c r="C16" s="584" t="s">
        <v>635</v>
      </c>
      <c r="D16" s="584" t="s">
        <v>632</v>
      </c>
      <c r="E16" s="584" t="s">
        <v>633</v>
      </c>
    </row>
    <row r="17" spans="2:5" ht="15.75">
      <c r="B17" s="572" t="s">
        <v>624</v>
      </c>
      <c r="C17" s="572" t="s">
        <v>299</v>
      </c>
      <c r="D17" s="572" t="s">
        <v>622</v>
      </c>
      <c r="E17" s="572" t="s">
        <v>623</v>
      </c>
    </row>
    <row r="18" spans="1:5" ht="15.75">
      <c r="A18" s="575" t="s">
        <v>606</v>
      </c>
      <c r="B18" s="576"/>
      <c r="C18" s="576"/>
      <c r="D18" s="576"/>
      <c r="E18" s="576"/>
    </row>
    <row r="19" spans="1:5" ht="18">
      <c r="A19" s="578"/>
      <c r="B19" s="579" t="s">
        <v>13</v>
      </c>
      <c r="C19" s="578"/>
      <c r="D19" s="578"/>
      <c r="E19" s="578"/>
    </row>
    <row r="20" ht="9" customHeight="1"/>
    <row r="21" spans="1:5" ht="18">
      <c r="A21" s="570" t="s">
        <v>603</v>
      </c>
      <c r="B21" s="571" t="s">
        <v>44</v>
      </c>
      <c r="C21" s="571" t="s">
        <v>45</v>
      </c>
      <c r="D21" s="571" t="s">
        <v>46</v>
      </c>
      <c r="E21" s="571" t="s">
        <v>47</v>
      </c>
    </row>
    <row r="22" spans="1:5" ht="15.75">
      <c r="A22" t="s">
        <v>609</v>
      </c>
      <c r="B22" s="585" t="s">
        <v>626</v>
      </c>
      <c r="C22" s="585" t="s">
        <v>636</v>
      </c>
      <c r="D22" s="580" t="s">
        <v>638</v>
      </c>
      <c r="E22" s="580" t="s">
        <v>640</v>
      </c>
    </row>
    <row r="23" spans="2:5" ht="15.75">
      <c r="B23" s="581" t="s">
        <v>625</v>
      </c>
      <c r="C23" s="581" t="s">
        <v>637</v>
      </c>
      <c r="D23" s="581" t="s">
        <v>639</v>
      </c>
      <c r="E23" s="581" t="s">
        <v>641</v>
      </c>
    </row>
    <row r="24" ht="10.5" customHeight="1"/>
    <row r="25" spans="1:5" ht="18">
      <c r="A25" s="574" t="s">
        <v>605</v>
      </c>
      <c r="B25" s="580" t="s">
        <v>638</v>
      </c>
      <c r="C25" s="580" t="s">
        <v>640</v>
      </c>
      <c r="D25" s="585" t="s">
        <v>626</v>
      </c>
      <c r="E25" s="585" t="s">
        <v>636</v>
      </c>
    </row>
    <row r="26" spans="2:5" ht="15.75">
      <c r="B26" s="581" t="s">
        <v>639</v>
      </c>
      <c r="C26" s="581" t="s">
        <v>641</v>
      </c>
      <c r="D26" s="581" t="s">
        <v>625</v>
      </c>
      <c r="E26" s="581" t="s">
        <v>637</v>
      </c>
    </row>
    <row r="27" spans="1:5" ht="15.75">
      <c r="A27" s="575" t="s">
        <v>606</v>
      </c>
      <c r="B27" s="576"/>
      <c r="C27" s="576"/>
      <c r="D27" s="576"/>
      <c r="E27" s="576"/>
    </row>
    <row r="28" spans="1:5" ht="18">
      <c r="A28" s="578"/>
      <c r="B28" s="579" t="s">
        <v>13</v>
      </c>
      <c r="C28" s="578"/>
      <c r="D28" s="578"/>
      <c r="E28" s="578"/>
    </row>
    <row r="29" ht="54.75" customHeight="1"/>
    <row r="30" spans="1:5" ht="18">
      <c r="A30" s="570" t="s">
        <v>603</v>
      </c>
      <c r="B30" s="571" t="s">
        <v>44</v>
      </c>
      <c r="C30" s="571" t="s">
        <v>45</v>
      </c>
      <c r="D30" s="571" t="s">
        <v>46</v>
      </c>
      <c r="E30" s="571" t="s">
        <v>47</v>
      </c>
    </row>
    <row r="31" spans="1:5" ht="15.75">
      <c r="A31" t="s">
        <v>610</v>
      </c>
      <c r="B31" s="584" t="s">
        <v>642</v>
      </c>
      <c r="C31" s="584" t="s">
        <v>644</v>
      </c>
      <c r="D31" s="584" t="s">
        <v>645</v>
      </c>
      <c r="E31" s="584" t="s">
        <v>647</v>
      </c>
    </row>
    <row r="32" spans="2:5" ht="15.75">
      <c r="B32" s="572" t="s">
        <v>643</v>
      </c>
      <c r="C32" s="572" t="s">
        <v>344</v>
      </c>
      <c r="D32" s="572" t="s">
        <v>646</v>
      </c>
      <c r="E32" s="572" t="s">
        <v>648</v>
      </c>
    </row>
    <row r="33" ht="10.5" customHeight="1"/>
    <row r="34" spans="1:5" ht="18">
      <c r="A34" s="574" t="s">
        <v>605</v>
      </c>
      <c r="B34" s="584" t="s">
        <v>645</v>
      </c>
      <c r="C34" s="584" t="s">
        <v>647</v>
      </c>
      <c r="D34" s="584" t="s">
        <v>642</v>
      </c>
      <c r="E34" s="584" t="s">
        <v>644</v>
      </c>
    </row>
    <row r="35" spans="2:5" ht="15.75">
      <c r="B35" s="572" t="s">
        <v>646</v>
      </c>
      <c r="C35" s="572" t="s">
        <v>648</v>
      </c>
      <c r="D35" s="572" t="s">
        <v>643</v>
      </c>
      <c r="E35" s="572" t="s">
        <v>344</v>
      </c>
    </row>
    <row r="36" spans="1:5" ht="15.75">
      <c r="A36" s="575" t="s">
        <v>606</v>
      </c>
      <c r="B36" s="576"/>
      <c r="C36" s="576"/>
      <c r="D36" s="576"/>
      <c r="E36" s="576"/>
    </row>
    <row r="37" spans="1:5" ht="18">
      <c r="A37" s="578"/>
      <c r="B37" s="579" t="s">
        <v>13</v>
      </c>
      <c r="C37" s="578"/>
      <c r="D37" s="578"/>
      <c r="E37" s="578"/>
    </row>
    <row r="39" spans="1:5" ht="18">
      <c r="A39" s="570" t="s">
        <v>603</v>
      </c>
      <c r="B39" s="571" t="s">
        <v>44</v>
      </c>
      <c r="C39" s="571" t="s">
        <v>45</v>
      </c>
      <c r="D39" s="571" t="s">
        <v>46</v>
      </c>
      <c r="E39" s="571" t="s">
        <v>47</v>
      </c>
    </row>
    <row r="40" spans="1:5" ht="18">
      <c r="A40" t="s">
        <v>611</v>
      </c>
      <c r="B40" s="584" t="s">
        <v>649</v>
      </c>
      <c r="C40" s="584" t="s">
        <v>652</v>
      </c>
      <c r="D40" s="582" t="s">
        <v>653</v>
      </c>
      <c r="E40" s="583" t="s">
        <v>654</v>
      </c>
    </row>
    <row r="41" spans="2:5" ht="15.75">
      <c r="B41" s="572" t="s">
        <v>650</v>
      </c>
      <c r="C41" s="572" t="s">
        <v>651</v>
      </c>
      <c r="D41" s="572" t="s">
        <v>646</v>
      </c>
      <c r="E41" s="572" t="s">
        <v>264</v>
      </c>
    </row>
    <row r="43" spans="1:5" ht="18">
      <c r="A43" s="574" t="s">
        <v>605</v>
      </c>
      <c r="B43" s="582" t="s">
        <v>653</v>
      </c>
      <c r="C43" s="583" t="s">
        <v>654</v>
      </c>
      <c r="D43" s="584" t="s">
        <v>649</v>
      </c>
      <c r="E43" s="584" t="s">
        <v>652</v>
      </c>
    </row>
    <row r="44" spans="2:5" ht="15.75">
      <c r="B44" s="572" t="s">
        <v>646</v>
      </c>
      <c r="C44" s="572" t="s">
        <v>264</v>
      </c>
      <c r="D44" s="572" t="s">
        <v>650</v>
      </c>
      <c r="E44" s="572" t="s">
        <v>651</v>
      </c>
    </row>
    <row r="45" spans="1:5" ht="15.75">
      <c r="A45" s="575" t="s">
        <v>606</v>
      </c>
      <c r="B45" s="576"/>
      <c r="C45" s="576"/>
      <c r="D45" s="576"/>
      <c r="E45" s="576"/>
    </row>
    <row r="46" spans="1:5" ht="18">
      <c r="A46" s="578"/>
      <c r="B46" s="579" t="s">
        <v>13</v>
      </c>
      <c r="C46" s="578"/>
      <c r="D46" s="578"/>
      <c r="E46" s="578"/>
    </row>
    <row r="48" spans="1:5" ht="18">
      <c r="A48" s="570" t="s">
        <v>603</v>
      </c>
      <c r="B48" s="571" t="s">
        <v>44</v>
      </c>
      <c r="C48" s="571" t="s">
        <v>45</v>
      </c>
      <c r="D48" s="571" t="s">
        <v>46</v>
      </c>
      <c r="E48" s="571" t="s">
        <v>47</v>
      </c>
    </row>
    <row r="49" spans="1:5" ht="15.75">
      <c r="A49" t="s">
        <v>612</v>
      </c>
      <c r="B49" s="584" t="s">
        <v>655</v>
      </c>
      <c r="C49" s="584" t="s">
        <v>657</v>
      </c>
      <c r="D49" s="583" t="s">
        <v>659</v>
      </c>
      <c r="E49" s="583" t="s">
        <v>661</v>
      </c>
    </row>
    <row r="50" spans="2:5" ht="15.75">
      <c r="B50" s="572" t="s">
        <v>656</v>
      </c>
      <c r="C50" s="572" t="s">
        <v>658</v>
      </c>
      <c r="D50" s="572" t="s">
        <v>660</v>
      </c>
      <c r="E50" s="572" t="s">
        <v>662</v>
      </c>
    </row>
    <row r="52" spans="1:5" ht="18">
      <c r="A52" s="574" t="s">
        <v>605</v>
      </c>
      <c r="B52" s="583" t="s">
        <v>659</v>
      </c>
      <c r="C52" s="583" t="s">
        <v>661</v>
      </c>
      <c r="D52" s="584" t="s">
        <v>655</v>
      </c>
      <c r="E52" s="584" t="s">
        <v>657</v>
      </c>
    </row>
    <row r="53" spans="2:5" ht="15.75">
      <c r="B53" s="572" t="s">
        <v>660</v>
      </c>
      <c r="C53" s="572" t="s">
        <v>662</v>
      </c>
      <c r="D53" s="572" t="s">
        <v>656</v>
      </c>
      <c r="E53" s="572" t="s">
        <v>658</v>
      </c>
    </row>
    <row r="54" spans="1:5" ht="15.75">
      <c r="A54" s="575" t="s">
        <v>606</v>
      </c>
      <c r="B54" s="576"/>
      <c r="C54" s="576"/>
      <c r="D54" s="576"/>
      <c r="E54" s="576"/>
    </row>
    <row r="55" spans="1:5" ht="18">
      <c r="A55" s="578"/>
      <c r="B55" s="579" t="s">
        <v>13</v>
      </c>
      <c r="C55" s="578"/>
      <c r="D55" s="578"/>
      <c r="E55" s="578"/>
    </row>
    <row r="56" spans="1:5" ht="18">
      <c r="A56" s="578"/>
      <c r="B56" s="579"/>
      <c r="C56" s="578"/>
      <c r="D56" s="578"/>
      <c r="E56" s="578"/>
    </row>
    <row r="57" spans="1:5" ht="18">
      <c r="A57" s="578"/>
      <c r="B57" s="579"/>
      <c r="C57" s="578"/>
      <c r="D57" s="578"/>
      <c r="E57" s="578"/>
    </row>
    <row r="58" spans="1:5" ht="18">
      <c r="A58" s="578"/>
      <c r="B58" s="579"/>
      <c r="C58" s="578"/>
      <c r="D58" s="578"/>
      <c r="E58" s="578"/>
    </row>
    <row r="59" spans="1:5" ht="18">
      <c r="A59" s="578"/>
      <c r="B59" s="579"/>
      <c r="C59" s="578"/>
      <c r="D59" s="578"/>
      <c r="E59" s="578"/>
    </row>
    <row r="60" spans="1:5" ht="23.25">
      <c r="A60" s="674" t="s">
        <v>618</v>
      </c>
      <c r="B60" s="674"/>
      <c r="C60" s="674"/>
      <c r="D60" s="674"/>
      <c r="E60" s="674"/>
    </row>
    <row r="62" spans="1:5" ht="18">
      <c r="A62" s="570" t="s">
        <v>603</v>
      </c>
      <c r="B62" s="571" t="s">
        <v>40</v>
      </c>
      <c r="C62" s="571" t="s">
        <v>41</v>
      </c>
      <c r="D62" s="571" t="s">
        <v>42</v>
      </c>
      <c r="E62" s="571" t="s">
        <v>43</v>
      </c>
    </row>
    <row r="63" spans="1:5" ht="15.75">
      <c r="A63" t="s">
        <v>607</v>
      </c>
      <c r="B63" s="583" t="s">
        <v>663</v>
      </c>
      <c r="C63" s="583" t="s">
        <v>665</v>
      </c>
      <c r="D63" s="584" t="s">
        <v>667</v>
      </c>
      <c r="E63" s="584" t="s">
        <v>668</v>
      </c>
    </row>
    <row r="64" spans="2:5" ht="15.75">
      <c r="B64" s="572" t="s">
        <v>664</v>
      </c>
      <c r="C64" s="572" t="s">
        <v>666</v>
      </c>
      <c r="D64" s="572" t="s">
        <v>669</v>
      </c>
      <c r="E64" s="572" t="s">
        <v>670</v>
      </c>
    </row>
    <row r="66" spans="1:5" ht="18">
      <c r="A66" s="574" t="s">
        <v>605</v>
      </c>
      <c r="B66" s="584" t="s">
        <v>667</v>
      </c>
      <c r="C66" s="584" t="s">
        <v>668</v>
      </c>
      <c r="D66" s="583" t="s">
        <v>663</v>
      </c>
      <c r="E66" s="583" t="s">
        <v>665</v>
      </c>
    </row>
    <row r="67" spans="2:5" ht="15.75">
      <c r="B67" s="572" t="s">
        <v>669</v>
      </c>
      <c r="C67" s="572" t="s">
        <v>670</v>
      </c>
      <c r="D67" s="572" t="s">
        <v>664</v>
      </c>
      <c r="E67" s="572" t="s">
        <v>666</v>
      </c>
    </row>
    <row r="68" spans="1:5" ht="15.75">
      <c r="A68" s="575" t="s">
        <v>606</v>
      </c>
      <c r="B68" s="576"/>
      <c r="C68" s="576"/>
      <c r="D68" s="576"/>
      <c r="E68" s="577"/>
    </row>
    <row r="69" spans="1:5" ht="18">
      <c r="A69" s="578"/>
      <c r="B69" s="579" t="s">
        <v>13</v>
      </c>
      <c r="C69" s="578"/>
      <c r="D69" s="578"/>
      <c r="E69" s="578"/>
    </row>
    <row r="71" spans="1:5" ht="18">
      <c r="A71" s="570" t="s">
        <v>603</v>
      </c>
      <c r="B71" s="571" t="s">
        <v>40</v>
      </c>
      <c r="C71" s="571" t="s">
        <v>41</v>
      </c>
      <c r="D71" s="571" t="s">
        <v>42</v>
      </c>
      <c r="E71" s="571" t="s">
        <v>43</v>
      </c>
    </row>
    <row r="72" spans="1:5" ht="15.75">
      <c r="A72" t="s">
        <v>613</v>
      </c>
      <c r="B72" s="584" t="s">
        <v>671</v>
      </c>
      <c r="C72" s="584" t="s">
        <v>673</v>
      </c>
      <c r="D72" s="584" t="s">
        <v>675</v>
      </c>
      <c r="E72" s="584" t="s">
        <v>677</v>
      </c>
    </row>
    <row r="73" spans="2:5" ht="15.75">
      <c r="B73" s="572" t="s">
        <v>672</v>
      </c>
      <c r="C73" s="572" t="s">
        <v>674</v>
      </c>
      <c r="D73" s="572" t="s">
        <v>676</v>
      </c>
      <c r="E73" s="572" t="s">
        <v>678</v>
      </c>
    </row>
    <row r="75" spans="1:5" ht="18">
      <c r="A75" s="574" t="s">
        <v>605</v>
      </c>
      <c r="B75" s="584" t="s">
        <v>675</v>
      </c>
      <c r="C75" s="584" t="s">
        <v>677</v>
      </c>
      <c r="D75" s="584" t="s">
        <v>671</v>
      </c>
      <c r="E75" s="584" t="s">
        <v>673</v>
      </c>
    </row>
    <row r="76" spans="2:5" ht="15.75">
      <c r="B76" s="572" t="s">
        <v>676</v>
      </c>
      <c r="C76" s="572" t="s">
        <v>678</v>
      </c>
      <c r="D76" s="572" t="s">
        <v>672</v>
      </c>
      <c r="E76" s="572" t="s">
        <v>674</v>
      </c>
    </row>
    <row r="77" spans="1:5" ht="15.75">
      <c r="A77" s="575" t="s">
        <v>606</v>
      </c>
      <c r="B77" s="576"/>
      <c r="C77" s="576"/>
      <c r="D77" s="576"/>
      <c r="E77" s="576"/>
    </row>
    <row r="78" spans="1:5" ht="18">
      <c r="A78" s="578"/>
      <c r="B78" s="579" t="s">
        <v>13</v>
      </c>
      <c r="C78" s="578"/>
      <c r="D78" s="578"/>
      <c r="E78" s="578"/>
    </row>
    <row r="80" spans="1:5" ht="18">
      <c r="A80" s="570" t="s">
        <v>603</v>
      </c>
      <c r="B80" s="571" t="s">
        <v>40</v>
      </c>
      <c r="C80" s="571" t="s">
        <v>41</v>
      </c>
      <c r="D80" s="571" t="s">
        <v>42</v>
      </c>
      <c r="E80" s="571" t="s">
        <v>43</v>
      </c>
    </row>
    <row r="81" spans="1:5" ht="15.75">
      <c r="A81" t="s">
        <v>614</v>
      </c>
      <c r="B81" s="585" t="s">
        <v>679</v>
      </c>
      <c r="C81" s="585" t="s">
        <v>681</v>
      </c>
      <c r="D81" s="580" t="s">
        <v>683</v>
      </c>
      <c r="E81" s="580" t="s">
        <v>686</v>
      </c>
    </row>
    <row r="82" spans="2:5" ht="15.75">
      <c r="B82" s="581" t="s">
        <v>680</v>
      </c>
      <c r="C82" s="581" t="s">
        <v>682</v>
      </c>
      <c r="D82" s="581" t="s">
        <v>684</v>
      </c>
      <c r="E82" s="581" t="s">
        <v>685</v>
      </c>
    </row>
    <row r="84" spans="1:5" ht="18">
      <c r="A84" s="574" t="s">
        <v>605</v>
      </c>
      <c r="B84" s="580" t="s">
        <v>683</v>
      </c>
      <c r="C84" s="580" t="s">
        <v>686</v>
      </c>
      <c r="D84" s="585" t="s">
        <v>679</v>
      </c>
      <c r="E84" s="585" t="s">
        <v>681</v>
      </c>
    </row>
    <row r="85" spans="2:5" ht="15.75">
      <c r="B85" s="581" t="s">
        <v>684</v>
      </c>
      <c r="C85" s="581" t="s">
        <v>685</v>
      </c>
      <c r="D85" s="581" t="s">
        <v>680</v>
      </c>
      <c r="E85" s="581" t="s">
        <v>682</v>
      </c>
    </row>
    <row r="86" spans="1:5" ht="15.75">
      <c r="A86" s="575" t="s">
        <v>606</v>
      </c>
      <c r="B86" s="576"/>
      <c r="C86" s="576"/>
      <c r="D86" s="576"/>
      <c r="E86" s="576"/>
    </row>
    <row r="87" spans="1:5" ht="18">
      <c r="A87" s="578"/>
      <c r="B87" s="579" t="s">
        <v>13</v>
      </c>
      <c r="C87" s="578"/>
      <c r="D87" s="578"/>
      <c r="E87" s="578"/>
    </row>
    <row r="88" ht="45" customHeight="1"/>
    <row r="89" spans="1:5" ht="18">
      <c r="A89" s="570" t="s">
        <v>603</v>
      </c>
      <c r="B89" s="571" t="s">
        <v>40</v>
      </c>
      <c r="C89" s="571" t="s">
        <v>41</v>
      </c>
      <c r="D89" s="571" t="s">
        <v>42</v>
      </c>
      <c r="E89" s="571" t="s">
        <v>43</v>
      </c>
    </row>
    <row r="90" spans="1:5" ht="15.75">
      <c r="A90" t="s">
        <v>615</v>
      </c>
      <c r="B90" s="584" t="s">
        <v>687</v>
      </c>
      <c r="C90" s="584" t="s">
        <v>689</v>
      </c>
      <c r="D90" s="584" t="s">
        <v>691</v>
      </c>
      <c r="E90" s="584" t="s">
        <v>693</v>
      </c>
    </row>
    <row r="91" spans="2:5" ht="15.75">
      <c r="B91" s="572" t="s">
        <v>688</v>
      </c>
      <c r="C91" s="572" t="s">
        <v>690</v>
      </c>
      <c r="D91" s="572" t="s">
        <v>692</v>
      </c>
      <c r="E91" s="572" t="s">
        <v>694</v>
      </c>
    </row>
    <row r="93" spans="1:5" ht="18">
      <c r="A93" s="574" t="s">
        <v>605</v>
      </c>
      <c r="B93" s="584" t="s">
        <v>691</v>
      </c>
      <c r="C93" s="584" t="s">
        <v>693</v>
      </c>
      <c r="D93" s="584" t="s">
        <v>687</v>
      </c>
      <c r="E93" s="584" t="s">
        <v>689</v>
      </c>
    </row>
    <row r="94" spans="2:5" ht="15.75">
      <c r="B94" s="572" t="s">
        <v>692</v>
      </c>
      <c r="C94" s="572" t="s">
        <v>694</v>
      </c>
      <c r="D94" s="572" t="s">
        <v>688</v>
      </c>
      <c r="E94" s="572" t="s">
        <v>690</v>
      </c>
    </row>
    <row r="95" spans="1:5" ht="15.75">
      <c r="A95" s="575" t="s">
        <v>606</v>
      </c>
      <c r="B95" s="576"/>
      <c r="C95" s="576"/>
      <c r="D95" s="576"/>
      <c r="E95" s="576"/>
    </row>
    <row r="96" spans="1:5" ht="18">
      <c r="A96" s="578"/>
      <c r="B96" s="579" t="s">
        <v>13</v>
      </c>
      <c r="C96" s="578"/>
      <c r="D96" s="578"/>
      <c r="E96" s="578"/>
    </row>
    <row r="98" spans="1:5" ht="18">
      <c r="A98" s="570" t="s">
        <v>603</v>
      </c>
      <c r="B98" s="571" t="s">
        <v>40</v>
      </c>
      <c r="C98" s="571" t="s">
        <v>41</v>
      </c>
      <c r="D98" s="571" t="s">
        <v>42</v>
      </c>
      <c r="E98" s="571" t="s">
        <v>43</v>
      </c>
    </row>
    <row r="99" spans="1:5" ht="15.75">
      <c r="A99" t="s">
        <v>616</v>
      </c>
      <c r="B99" s="584" t="s">
        <v>695</v>
      </c>
      <c r="C99" s="584" t="s">
        <v>697</v>
      </c>
      <c r="D99" s="584" t="s">
        <v>698</v>
      </c>
      <c r="E99" s="584" t="s">
        <v>700</v>
      </c>
    </row>
    <row r="100" spans="2:5" ht="15.75">
      <c r="B100" s="572" t="s">
        <v>696</v>
      </c>
      <c r="C100" s="572" t="s">
        <v>707</v>
      </c>
      <c r="D100" s="572" t="s">
        <v>699</v>
      </c>
      <c r="E100" s="572" t="s">
        <v>701</v>
      </c>
    </row>
    <row r="102" spans="1:5" ht="18">
      <c r="A102" s="574" t="s">
        <v>605</v>
      </c>
      <c r="B102" s="584" t="s">
        <v>698</v>
      </c>
      <c r="C102" s="584" t="s">
        <v>700</v>
      </c>
      <c r="D102" s="584" t="s">
        <v>695</v>
      </c>
      <c r="E102" s="584" t="s">
        <v>697</v>
      </c>
    </row>
    <row r="103" spans="2:5" ht="15.75">
      <c r="B103" s="572" t="s">
        <v>699</v>
      </c>
      <c r="C103" s="572" t="s">
        <v>701</v>
      </c>
      <c r="D103" s="572" t="s">
        <v>696</v>
      </c>
      <c r="E103" s="572" t="s">
        <v>707</v>
      </c>
    </row>
    <row r="104" spans="1:5" ht="15.75">
      <c r="A104" s="575" t="s">
        <v>606</v>
      </c>
      <c r="B104" s="576"/>
      <c r="C104" s="576"/>
      <c r="D104" s="576"/>
      <c r="E104" s="576"/>
    </row>
    <row r="105" spans="1:5" ht="18">
      <c r="A105" s="578"/>
      <c r="B105" s="579" t="s">
        <v>13</v>
      </c>
      <c r="C105" s="578"/>
      <c r="D105" s="578"/>
      <c r="E105" s="578"/>
    </row>
    <row r="107" spans="1:5" ht="18">
      <c r="A107" s="570" t="s">
        <v>603</v>
      </c>
      <c r="B107" s="571" t="s">
        <v>40</v>
      </c>
      <c r="C107" s="571" t="s">
        <v>41</v>
      </c>
      <c r="D107" s="571" t="s">
        <v>42</v>
      </c>
      <c r="E107" s="571" t="s">
        <v>43</v>
      </c>
    </row>
    <row r="108" spans="1:5" ht="15.75">
      <c r="A108" t="s">
        <v>617</v>
      </c>
      <c r="B108" s="584" t="s">
        <v>702</v>
      </c>
      <c r="C108" s="584" t="s">
        <v>705</v>
      </c>
      <c r="D108" s="584" t="s">
        <v>706</v>
      </c>
      <c r="E108" s="584" t="s">
        <v>709</v>
      </c>
    </row>
    <row r="109" spans="2:5" ht="15.75">
      <c r="B109" s="572" t="s">
        <v>703</v>
      </c>
      <c r="C109" s="572" t="s">
        <v>704</v>
      </c>
      <c r="D109" s="572" t="s">
        <v>708</v>
      </c>
      <c r="E109" s="572" t="s">
        <v>710</v>
      </c>
    </row>
    <row r="111" spans="1:5" ht="18">
      <c r="A111" s="574" t="s">
        <v>605</v>
      </c>
      <c r="B111" s="584" t="s">
        <v>706</v>
      </c>
      <c r="C111" s="584" t="s">
        <v>709</v>
      </c>
      <c r="D111" s="584" t="s">
        <v>702</v>
      </c>
      <c r="E111" s="584" t="s">
        <v>705</v>
      </c>
    </row>
    <row r="112" spans="2:5" ht="15.75">
      <c r="B112" s="572" t="s">
        <v>708</v>
      </c>
      <c r="C112" s="572" t="s">
        <v>710</v>
      </c>
      <c r="D112" s="572" t="s">
        <v>703</v>
      </c>
      <c r="E112" s="572" t="s">
        <v>704</v>
      </c>
    </row>
    <row r="113" spans="1:5" ht="15.75">
      <c r="A113" s="575" t="s">
        <v>606</v>
      </c>
      <c r="B113" s="576"/>
      <c r="C113" s="576"/>
      <c r="D113" s="576"/>
      <c r="E113" s="576"/>
    </row>
    <row r="114" spans="1:5" ht="18">
      <c r="A114" s="578"/>
      <c r="B114" s="579" t="s">
        <v>13</v>
      </c>
      <c r="C114" s="578"/>
      <c r="D114" s="578"/>
      <c r="E114" s="578"/>
    </row>
  </sheetData>
  <sheetProtection/>
  <mergeCells count="2">
    <mergeCell ref="A1:E1"/>
    <mergeCell ref="A60:E60"/>
  </mergeCells>
  <printOptions/>
  <pageMargins left="0.5118110236220472" right="0.31496062992125984" top="0.7874015748031497" bottom="0.7874015748031497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1"/>
  <sheetViews>
    <sheetView workbookViewId="0" topLeftCell="A13">
      <selection activeCell="L38" sqref="L38"/>
    </sheetView>
  </sheetViews>
  <sheetFormatPr defaultColWidth="11.421875" defaultRowHeight="12.75"/>
  <cols>
    <col min="1" max="1" width="11.28125" style="0" customWidth="1"/>
    <col min="2" max="3" width="16.421875" style="0" customWidth="1"/>
    <col min="4" max="4" width="35.00390625" style="0" customWidth="1"/>
    <col min="5" max="6" width="13.28125" style="0" customWidth="1"/>
    <col min="7" max="7" width="8.28125" style="0" customWidth="1"/>
    <col min="8" max="8" width="14.00390625" style="0" customWidth="1"/>
    <col min="9" max="9" width="7.57421875" style="0" customWidth="1"/>
  </cols>
  <sheetData>
    <row r="2" spans="2:9" ht="22.5" customHeight="1">
      <c r="B2" s="624" t="s">
        <v>547</v>
      </c>
      <c r="C2" s="624"/>
      <c r="D2" s="624"/>
      <c r="E2" s="624"/>
      <c r="F2" s="624"/>
      <c r="G2" s="624"/>
      <c r="H2" s="510"/>
      <c r="I2" s="510"/>
    </row>
    <row r="3" spans="2:9" ht="15" customHeight="1">
      <c r="B3" s="510"/>
      <c r="C3" s="510"/>
      <c r="D3" s="510"/>
      <c r="E3" s="510"/>
      <c r="F3" s="510"/>
      <c r="G3" s="510"/>
      <c r="H3" s="510"/>
      <c r="I3" s="510"/>
    </row>
    <row r="4" spans="2:9" ht="15" customHeight="1">
      <c r="B4" s="625" t="s">
        <v>546</v>
      </c>
      <c r="C4" s="625"/>
      <c r="D4" s="625"/>
      <c r="E4" s="625"/>
      <c r="F4" s="625"/>
      <c r="G4" s="625"/>
      <c r="H4" s="511"/>
      <c r="I4" s="511"/>
    </row>
    <row r="5" spans="2:9" ht="15" customHeight="1">
      <c r="B5" s="625"/>
      <c r="C5" s="625"/>
      <c r="D5" s="625"/>
      <c r="E5" s="625"/>
      <c r="F5" s="625"/>
      <c r="G5" s="625"/>
      <c r="H5" s="511"/>
      <c r="I5" s="511"/>
    </row>
    <row r="6" ht="13.5" thickBot="1"/>
    <row r="7" spans="1:9" ht="33" customHeight="1" thickBot="1">
      <c r="A7" s="452" t="s">
        <v>392</v>
      </c>
      <c r="B7" s="453" t="s">
        <v>4</v>
      </c>
      <c r="C7" s="453" t="s">
        <v>393</v>
      </c>
      <c r="D7" s="453" t="s">
        <v>5</v>
      </c>
      <c r="E7" s="453" t="s">
        <v>7</v>
      </c>
      <c r="F7" s="453" t="s">
        <v>394</v>
      </c>
      <c r="G7" s="453" t="s">
        <v>395</v>
      </c>
      <c r="H7" s="453" t="s">
        <v>13</v>
      </c>
      <c r="I7" s="454" t="s">
        <v>14</v>
      </c>
    </row>
    <row r="8" spans="1:9" ht="15.75">
      <c r="A8" s="455">
        <v>13</v>
      </c>
      <c r="B8" s="492" t="s">
        <v>474</v>
      </c>
      <c r="C8" s="492" t="s">
        <v>475</v>
      </c>
      <c r="D8" s="493" t="s">
        <v>476</v>
      </c>
      <c r="E8" s="465">
        <v>368</v>
      </c>
      <c r="F8" s="465">
        <v>212</v>
      </c>
      <c r="G8" s="465">
        <v>2</v>
      </c>
      <c r="H8" s="466">
        <f aca="true" t="shared" si="0" ref="H8:H27">E8+F8</f>
        <v>580</v>
      </c>
      <c r="I8" s="494">
        <v>1</v>
      </c>
    </row>
    <row r="9" spans="1:9" ht="15.75">
      <c r="A9" s="461">
        <v>15</v>
      </c>
      <c r="B9" s="462" t="s">
        <v>477</v>
      </c>
      <c r="C9" s="463" t="s">
        <v>478</v>
      </c>
      <c r="D9" s="477" t="s">
        <v>183</v>
      </c>
      <c r="E9" s="495">
        <v>367</v>
      </c>
      <c r="F9" s="495">
        <v>192</v>
      </c>
      <c r="G9" s="495">
        <v>6</v>
      </c>
      <c r="H9" s="466">
        <f t="shared" si="0"/>
        <v>559</v>
      </c>
      <c r="I9" s="494">
        <v>2</v>
      </c>
    </row>
    <row r="10" spans="1:9" ht="15.75">
      <c r="A10" s="461">
        <v>12</v>
      </c>
      <c r="B10" s="463" t="s">
        <v>396</v>
      </c>
      <c r="C10" s="463" t="s">
        <v>479</v>
      </c>
      <c r="D10" s="464" t="s">
        <v>480</v>
      </c>
      <c r="E10" s="495">
        <v>373</v>
      </c>
      <c r="F10" s="495">
        <v>180</v>
      </c>
      <c r="G10" s="495">
        <v>4</v>
      </c>
      <c r="H10" s="466">
        <f t="shared" si="0"/>
        <v>553</v>
      </c>
      <c r="I10" s="494">
        <v>3</v>
      </c>
    </row>
    <row r="11" spans="1:9" ht="15.75">
      <c r="A11" s="461">
        <v>14</v>
      </c>
      <c r="B11" s="476" t="s">
        <v>481</v>
      </c>
      <c r="C11" s="475" t="s">
        <v>482</v>
      </c>
      <c r="D11" s="477" t="s">
        <v>376</v>
      </c>
      <c r="E11" s="495">
        <v>385</v>
      </c>
      <c r="F11" s="495">
        <v>168</v>
      </c>
      <c r="G11" s="495">
        <v>8</v>
      </c>
      <c r="H11" s="466">
        <f t="shared" si="0"/>
        <v>553</v>
      </c>
      <c r="I11" s="494">
        <v>4</v>
      </c>
    </row>
    <row r="12" spans="1:9" ht="15.75">
      <c r="A12" s="461">
        <v>18</v>
      </c>
      <c r="B12" s="476" t="s">
        <v>483</v>
      </c>
      <c r="C12" s="475" t="s">
        <v>484</v>
      </c>
      <c r="D12" s="477" t="s">
        <v>305</v>
      </c>
      <c r="E12" s="495">
        <v>381</v>
      </c>
      <c r="F12" s="495">
        <v>163</v>
      </c>
      <c r="G12" s="495">
        <v>8</v>
      </c>
      <c r="H12" s="466">
        <f t="shared" si="0"/>
        <v>544</v>
      </c>
      <c r="I12" s="494">
        <v>5</v>
      </c>
    </row>
    <row r="13" spans="1:9" ht="15">
      <c r="A13" s="461">
        <v>19</v>
      </c>
      <c r="B13" s="475" t="s">
        <v>485</v>
      </c>
      <c r="C13" s="475" t="s">
        <v>482</v>
      </c>
      <c r="D13" s="474" t="s">
        <v>380</v>
      </c>
      <c r="E13" s="495">
        <v>355</v>
      </c>
      <c r="F13" s="495">
        <v>179</v>
      </c>
      <c r="G13" s="495">
        <v>4</v>
      </c>
      <c r="H13" s="466">
        <f t="shared" si="0"/>
        <v>534</v>
      </c>
      <c r="I13" s="496">
        <v>6</v>
      </c>
    </row>
    <row r="14" spans="1:9" ht="15">
      <c r="A14" s="461">
        <v>11</v>
      </c>
      <c r="B14" s="476" t="s">
        <v>486</v>
      </c>
      <c r="C14" s="475" t="s">
        <v>487</v>
      </c>
      <c r="D14" s="477" t="s">
        <v>309</v>
      </c>
      <c r="E14" s="495">
        <v>379</v>
      </c>
      <c r="F14" s="495">
        <v>152</v>
      </c>
      <c r="G14" s="495">
        <v>13</v>
      </c>
      <c r="H14" s="466">
        <f t="shared" si="0"/>
        <v>531</v>
      </c>
      <c r="I14" s="496">
        <v>7</v>
      </c>
    </row>
    <row r="15" spans="1:9" ht="15">
      <c r="A15" s="461">
        <v>4</v>
      </c>
      <c r="B15" s="463" t="s">
        <v>488</v>
      </c>
      <c r="C15" s="463" t="s">
        <v>489</v>
      </c>
      <c r="D15" s="464" t="s">
        <v>490</v>
      </c>
      <c r="E15" s="495">
        <v>362</v>
      </c>
      <c r="F15" s="495">
        <v>166</v>
      </c>
      <c r="G15" s="495">
        <v>10</v>
      </c>
      <c r="H15" s="466">
        <f t="shared" si="0"/>
        <v>528</v>
      </c>
      <c r="I15" s="496">
        <v>8</v>
      </c>
    </row>
    <row r="16" spans="1:9" ht="15">
      <c r="A16" s="461">
        <v>17</v>
      </c>
      <c r="B16" s="476" t="s">
        <v>491</v>
      </c>
      <c r="C16" s="475" t="s">
        <v>492</v>
      </c>
      <c r="D16" s="477" t="s">
        <v>307</v>
      </c>
      <c r="E16" s="495">
        <v>354</v>
      </c>
      <c r="F16" s="495">
        <v>172</v>
      </c>
      <c r="G16" s="495">
        <v>3</v>
      </c>
      <c r="H16" s="466">
        <f t="shared" si="0"/>
        <v>526</v>
      </c>
      <c r="I16" s="497">
        <v>9</v>
      </c>
    </row>
    <row r="17" spans="1:9" ht="15">
      <c r="A17" s="461">
        <v>6</v>
      </c>
      <c r="B17" s="503" t="s">
        <v>493</v>
      </c>
      <c r="C17" s="503" t="s">
        <v>494</v>
      </c>
      <c r="D17" s="504" t="s">
        <v>495</v>
      </c>
      <c r="E17" s="495">
        <v>356</v>
      </c>
      <c r="F17" s="495">
        <v>159</v>
      </c>
      <c r="G17" s="495">
        <v>7</v>
      </c>
      <c r="H17" s="466">
        <f t="shared" si="0"/>
        <v>515</v>
      </c>
      <c r="I17" s="497">
        <v>10</v>
      </c>
    </row>
    <row r="18" spans="1:9" ht="15">
      <c r="A18" s="461">
        <v>1</v>
      </c>
      <c r="B18" s="475" t="s">
        <v>496</v>
      </c>
      <c r="C18" s="475" t="s">
        <v>479</v>
      </c>
      <c r="D18" s="474" t="s">
        <v>262</v>
      </c>
      <c r="E18" s="495">
        <v>359</v>
      </c>
      <c r="F18" s="495">
        <v>153</v>
      </c>
      <c r="G18" s="495">
        <v>12</v>
      </c>
      <c r="H18" s="466">
        <f t="shared" si="0"/>
        <v>512</v>
      </c>
      <c r="I18" s="497">
        <v>11</v>
      </c>
    </row>
    <row r="19" spans="1:9" ht="15">
      <c r="A19" s="461">
        <v>10</v>
      </c>
      <c r="B19" s="475" t="s">
        <v>497</v>
      </c>
      <c r="C19" s="475" t="s">
        <v>498</v>
      </c>
      <c r="D19" s="474" t="s">
        <v>305</v>
      </c>
      <c r="E19" s="495">
        <v>346</v>
      </c>
      <c r="F19" s="495">
        <v>160</v>
      </c>
      <c r="G19" s="495">
        <v>9</v>
      </c>
      <c r="H19" s="466">
        <f t="shared" si="0"/>
        <v>506</v>
      </c>
      <c r="I19" s="497">
        <v>12</v>
      </c>
    </row>
    <row r="20" spans="1:9" ht="15">
      <c r="A20" s="461">
        <v>20</v>
      </c>
      <c r="B20" s="476" t="s">
        <v>499</v>
      </c>
      <c r="C20" s="475" t="s">
        <v>500</v>
      </c>
      <c r="D20" s="477" t="s">
        <v>501</v>
      </c>
      <c r="E20" s="495">
        <v>344</v>
      </c>
      <c r="F20" s="495">
        <v>159</v>
      </c>
      <c r="G20" s="495">
        <v>12</v>
      </c>
      <c r="H20" s="466">
        <f t="shared" si="0"/>
        <v>503</v>
      </c>
      <c r="I20" s="498">
        <v>13</v>
      </c>
    </row>
    <row r="21" spans="1:9" ht="15">
      <c r="A21" s="461">
        <v>16</v>
      </c>
      <c r="B21" s="469" t="s">
        <v>483</v>
      </c>
      <c r="C21" s="469" t="s">
        <v>502</v>
      </c>
      <c r="D21" s="505" t="s">
        <v>305</v>
      </c>
      <c r="E21" s="495">
        <v>372</v>
      </c>
      <c r="F21" s="495">
        <v>120</v>
      </c>
      <c r="G21" s="495">
        <v>16</v>
      </c>
      <c r="H21" s="466">
        <f t="shared" si="0"/>
        <v>492</v>
      </c>
      <c r="I21" s="498">
        <v>14</v>
      </c>
    </row>
    <row r="22" spans="1:9" ht="15">
      <c r="A22" s="461">
        <v>7</v>
      </c>
      <c r="B22" s="476" t="s">
        <v>503</v>
      </c>
      <c r="C22" s="475" t="s">
        <v>409</v>
      </c>
      <c r="D22" s="477" t="s">
        <v>262</v>
      </c>
      <c r="E22" s="495">
        <v>354</v>
      </c>
      <c r="F22" s="495">
        <v>130</v>
      </c>
      <c r="G22" s="495">
        <v>17</v>
      </c>
      <c r="H22" s="466">
        <f t="shared" si="0"/>
        <v>484</v>
      </c>
      <c r="I22" s="498">
        <v>15</v>
      </c>
    </row>
    <row r="23" spans="1:9" ht="15">
      <c r="A23" s="461">
        <v>2</v>
      </c>
      <c r="B23" s="476" t="s">
        <v>421</v>
      </c>
      <c r="C23" s="475" t="s">
        <v>504</v>
      </c>
      <c r="D23" s="477" t="s">
        <v>271</v>
      </c>
      <c r="E23" s="495">
        <v>326</v>
      </c>
      <c r="F23" s="495">
        <v>135</v>
      </c>
      <c r="G23" s="495">
        <v>12</v>
      </c>
      <c r="H23" s="466">
        <f t="shared" si="0"/>
        <v>461</v>
      </c>
      <c r="I23" s="498">
        <v>16</v>
      </c>
    </row>
    <row r="24" spans="1:9" ht="15">
      <c r="A24" s="461">
        <v>9</v>
      </c>
      <c r="B24" s="476" t="s">
        <v>505</v>
      </c>
      <c r="C24" s="475" t="s">
        <v>506</v>
      </c>
      <c r="D24" s="477" t="s">
        <v>378</v>
      </c>
      <c r="E24" s="495">
        <v>317</v>
      </c>
      <c r="F24" s="495">
        <v>131</v>
      </c>
      <c r="G24" s="495">
        <v>18</v>
      </c>
      <c r="H24" s="466">
        <f t="shared" si="0"/>
        <v>448</v>
      </c>
      <c r="I24" s="498">
        <v>17</v>
      </c>
    </row>
    <row r="25" spans="1:9" ht="15">
      <c r="A25" s="461">
        <v>8</v>
      </c>
      <c r="B25" s="476" t="s">
        <v>507</v>
      </c>
      <c r="C25" s="475" t="s">
        <v>508</v>
      </c>
      <c r="D25" s="477" t="s">
        <v>228</v>
      </c>
      <c r="E25" s="495">
        <v>292</v>
      </c>
      <c r="F25" s="495">
        <v>109</v>
      </c>
      <c r="G25" s="495">
        <v>23</v>
      </c>
      <c r="H25" s="466">
        <f t="shared" si="0"/>
        <v>401</v>
      </c>
      <c r="I25" s="498">
        <v>18</v>
      </c>
    </row>
    <row r="26" spans="1:9" ht="15">
      <c r="A26" s="461">
        <v>3</v>
      </c>
      <c r="B26" s="462" t="s">
        <v>509</v>
      </c>
      <c r="C26" s="463" t="s">
        <v>510</v>
      </c>
      <c r="D26" s="468" t="s">
        <v>271</v>
      </c>
      <c r="E26" s="495">
        <v>278</v>
      </c>
      <c r="F26" s="495">
        <v>93</v>
      </c>
      <c r="G26" s="495">
        <v>24</v>
      </c>
      <c r="H26" s="466">
        <f t="shared" si="0"/>
        <v>371</v>
      </c>
      <c r="I26" s="498">
        <v>19</v>
      </c>
    </row>
    <row r="27" spans="1:9" ht="15.75" thickBot="1">
      <c r="A27" s="479">
        <v>5</v>
      </c>
      <c r="B27" s="506" t="s">
        <v>511</v>
      </c>
      <c r="C27" s="500" t="s">
        <v>512</v>
      </c>
      <c r="D27" s="507" t="s">
        <v>271</v>
      </c>
      <c r="E27" s="483">
        <v>245</v>
      </c>
      <c r="F27" s="483">
        <v>111</v>
      </c>
      <c r="G27" s="483">
        <v>33</v>
      </c>
      <c r="H27" s="484">
        <f t="shared" si="0"/>
        <v>356</v>
      </c>
      <c r="I27" s="502">
        <v>20</v>
      </c>
    </row>
    <row r="28" spans="1:9" ht="26.25" customHeight="1">
      <c r="A28" s="486"/>
      <c r="B28" s="487"/>
      <c r="C28" s="487"/>
      <c r="D28" s="486"/>
      <c r="E28" s="488"/>
      <c r="F28" s="489" t="s">
        <v>433</v>
      </c>
      <c r="G28" s="488"/>
      <c r="H28" s="490">
        <f>SUM(H8:H27)</f>
        <v>9957</v>
      </c>
      <c r="I28" s="491"/>
    </row>
    <row r="29" spans="1:9" ht="15" customHeight="1">
      <c r="A29" s="621" t="s">
        <v>434</v>
      </c>
      <c r="B29" s="623"/>
      <c r="C29" s="623"/>
      <c r="D29" s="623"/>
      <c r="E29" s="623"/>
      <c r="F29" s="623"/>
      <c r="G29" s="623"/>
      <c r="H29" s="623"/>
      <c r="I29" s="623"/>
    </row>
    <row r="30" spans="1:9" ht="52.5" customHeight="1">
      <c r="A30" s="622"/>
      <c r="B30" s="623"/>
      <c r="C30" s="623"/>
      <c r="D30" s="623"/>
      <c r="E30" s="623"/>
      <c r="F30" s="623"/>
      <c r="G30" s="623"/>
      <c r="H30" s="623"/>
      <c r="I30" s="623"/>
    </row>
    <row r="33" spans="2:9" ht="22.5" customHeight="1">
      <c r="B33" s="624" t="s">
        <v>549</v>
      </c>
      <c r="C33" s="624"/>
      <c r="D33" s="624"/>
      <c r="E33" s="624"/>
      <c r="F33" s="624"/>
      <c r="G33" s="624"/>
      <c r="H33" s="510"/>
      <c r="I33" s="510"/>
    </row>
    <row r="34" spans="2:9" ht="12.75" customHeight="1">
      <c r="B34" s="510"/>
      <c r="C34" s="510"/>
      <c r="D34" s="510"/>
      <c r="E34" s="510"/>
      <c r="F34" s="510"/>
      <c r="G34" s="510"/>
      <c r="H34" s="510"/>
      <c r="I34" s="510"/>
    </row>
    <row r="35" spans="2:9" ht="12.75" customHeight="1">
      <c r="B35" s="620" t="s">
        <v>548</v>
      </c>
      <c r="C35" s="620"/>
      <c r="D35" s="620"/>
      <c r="E35" s="620"/>
      <c r="F35" s="620"/>
      <c r="G35" s="620"/>
      <c r="H35" s="620"/>
      <c r="I35" s="620"/>
    </row>
    <row r="36" spans="2:9" ht="12.75" customHeight="1">
      <c r="B36" s="620"/>
      <c r="C36" s="620"/>
      <c r="D36" s="620"/>
      <c r="E36" s="620"/>
      <c r="F36" s="620"/>
      <c r="G36" s="620"/>
      <c r="H36" s="620"/>
      <c r="I36" s="620"/>
    </row>
    <row r="37" ht="13.5" thickBot="1"/>
    <row r="38" spans="1:9" ht="26.25" thickBot="1">
      <c r="A38" s="452" t="s">
        <v>392</v>
      </c>
      <c r="B38" s="453" t="s">
        <v>4</v>
      </c>
      <c r="C38" s="453" t="s">
        <v>393</v>
      </c>
      <c r="D38" s="453" t="s">
        <v>5</v>
      </c>
      <c r="E38" s="453" t="s">
        <v>7</v>
      </c>
      <c r="F38" s="453" t="s">
        <v>394</v>
      </c>
      <c r="G38" s="453" t="s">
        <v>395</v>
      </c>
      <c r="H38" s="453" t="s">
        <v>13</v>
      </c>
      <c r="I38" s="454" t="s">
        <v>14</v>
      </c>
    </row>
    <row r="39" spans="1:9" ht="15.75">
      <c r="A39" s="455">
        <v>13</v>
      </c>
      <c r="B39" s="456" t="s">
        <v>483</v>
      </c>
      <c r="C39" s="456" t="s">
        <v>513</v>
      </c>
      <c r="D39" s="457" t="s">
        <v>514</v>
      </c>
      <c r="E39" s="465">
        <v>391</v>
      </c>
      <c r="F39" s="465">
        <v>249</v>
      </c>
      <c r="G39" s="465">
        <v>1</v>
      </c>
      <c r="H39" s="459">
        <f aca="true" t="shared" si="1" ref="H39:H58">E39+F39</f>
        <v>640</v>
      </c>
      <c r="I39" s="494">
        <v>1</v>
      </c>
    </row>
    <row r="40" spans="1:9" ht="15.75">
      <c r="A40" s="461">
        <v>1</v>
      </c>
      <c r="B40" s="475" t="s">
        <v>515</v>
      </c>
      <c r="C40" s="475" t="s">
        <v>516</v>
      </c>
      <c r="D40" s="474" t="s">
        <v>373</v>
      </c>
      <c r="E40" s="495">
        <v>392</v>
      </c>
      <c r="F40" s="495">
        <v>184</v>
      </c>
      <c r="G40" s="495">
        <v>2</v>
      </c>
      <c r="H40" s="466">
        <f t="shared" si="1"/>
        <v>576</v>
      </c>
      <c r="I40" s="494">
        <v>2</v>
      </c>
    </row>
    <row r="41" spans="1:9" ht="15.75">
      <c r="A41" s="461">
        <v>5</v>
      </c>
      <c r="B41" s="463" t="s">
        <v>517</v>
      </c>
      <c r="C41" s="463" t="s">
        <v>518</v>
      </c>
      <c r="D41" s="464" t="s">
        <v>299</v>
      </c>
      <c r="E41" s="495">
        <v>367</v>
      </c>
      <c r="F41" s="495">
        <v>207</v>
      </c>
      <c r="G41" s="495">
        <v>6</v>
      </c>
      <c r="H41" s="466">
        <f t="shared" si="1"/>
        <v>574</v>
      </c>
      <c r="I41" s="494">
        <v>3</v>
      </c>
    </row>
    <row r="42" spans="1:9" ht="15.75">
      <c r="A42" s="461">
        <v>11</v>
      </c>
      <c r="B42" s="462" t="s">
        <v>519</v>
      </c>
      <c r="C42" s="463" t="s">
        <v>520</v>
      </c>
      <c r="D42" s="464" t="s">
        <v>521</v>
      </c>
      <c r="E42" s="495">
        <v>372</v>
      </c>
      <c r="F42" s="495">
        <v>197</v>
      </c>
      <c r="G42" s="495">
        <v>6</v>
      </c>
      <c r="H42" s="466">
        <f t="shared" si="1"/>
        <v>569</v>
      </c>
      <c r="I42" s="494">
        <v>4</v>
      </c>
    </row>
    <row r="43" spans="1:9" ht="15.75">
      <c r="A43" s="461">
        <v>17</v>
      </c>
      <c r="B43" s="462" t="s">
        <v>439</v>
      </c>
      <c r="C43" s="463" t="s">
        <v>449</v>
      </c>
      <c r="D43" s="477" t="s">
        <v>327</v>
      </c>
      <c r="E43" s="495">
        <v>385</v>
      </c>
      <c r="F43" s="495">
        <v>184</v>
      </c>
      <c r="G43" s="495">
        <v>6</v>
      </c>
      <c r="H43" s="466">
        <f t="shared" si="1"/>
        <v>569</v>
      </c>
      <c r="I43" s="494">
        <v>5</v>
      </c>
    </row>
    <row r="44" spans="1:9" ht="15">
      <c r="A44" s="461">
        <v>18</v>
      </c>
      <c r="B44" s="462" t="s">
        <v>522</v>
      </c>
      <c r="C44" s="463" t="s">
        <v>523</v>
      </c>
      <c r="D44" s="468" t="s">
        <v>521</v>
      </c>
      <c r="E44" s="495">
        <v>371</v>
      </c>
      <c r="F44" s="495">
        <v>197</v>
      </c>
      <c r="G44" s="495">
        <v>4</v>
      </c>
      <c r="H44" s="466">
        <f t="shared" si="1"/>
        <v>568</v>
      </c>
      <c r="I44" s="496">
        <v>6</v>
      </c>
    </row>
    <row r="45" spans="1:9" ht="15">
      <c r="A45" s="461">
        <v>14</v>
      </c>
      <c r="B45" s="476" t="s">
        <v>431</v>
      </c>
      <c r="C45" s="475" t="s">
        <v>414</v>
      </c>
      <c r="D45" s="477" t="s">
        <v>378</v>
      </c>
      <c r="E45" s="495">
        <v>372</v>
      </c>
      <c r="F45" s="495">
        <v>190</v>
      </c>
      <c r="G45" s="495">
        <v>6</v>
      </c>
      <c r="H45" s="466">
        <f t="shared" si="1"/>
        <v>562</v>
      </c>
      <c r="I45" s="496">
        <v>7</v>
      </c>
    </row>
    <row r="46" spans="1:9" ht="15">
      <c r="A46" s="461">
        <v>16</v>
      </c>
      <c r="B46" s="462" t="s">
        <v>524</v>
      </c>
      <c r="C46" s="463" t="s">
        <v>525</v>
      </c>
      <c r="D46" s="464" t="s">
        <v>327</v>
      </c>
      <c r="E46" s="495">
        <v>375</v>
      </c>
      <c r="F46" s="495">
        <v>177</v>
      </c>
      <c r="G46" s="495">
        <v>4</v>
      </c>
      <c r="H46" s="466">
        <f t="shared" si="1"/>
        <v>552</v>
      </c>
      <c r="I46" s="496">
        <v>8</v>
      </c>
    </row>
    <row r="47" spans="1:9" ht="15">
      <c r="A47" s="461">
        <v>3</v>
      </c>
      <c r="B47" s="462" t="s">
        <v>526</v>
      </c>
      <c r="C47" s="463" t="s">
        <v>527</v>
      </c>
      <c r="D47" s="468" t="s">
        <v>375</v>
      </c>
      <c r="E47" s="495">
        <v>386</v>
      </c>
      <c r="F47" s="495">
        <v>157</v>
      </c>
      <c r="G47" s="495">
        <v>8</v>
      </c>
      <c r="H47" s="466">
        <f t="shared" si="1"/>
        <v>543</v>
      </c>
      <c r="I47" s="497">
        <v>9</v>
      </c>
    </row>
    <row r="48" spans="1:9" ht="15">
      <c r="A48" s="461">
        <v>19</v>
      </c>
      <c r="B48" s="462" t="s">
        <v>528</v>
      </c>
      <c r="C48" s="463" t="s">
        <v>462</v>
      </c>
      <c r="D48" s="468" t="s">
        <v>378</v>
      </c>
      <c r="E48" s="495">
        <v>374</v>
      </c>
      <c r="F48" s="495">
        <v>161</v>
      </c>
      <c r="G48" s="495">
        <v>7</v>
      </c>
      <c r="H48" s="466">
        <f t="shared" si="1"/>
        <v>535</v>
      </c>
      <c r="I48" s="497">
        <v>10</v>
      </c>
    </row>
    <row r="49" spans="1:9" ht="15">
      <c r="A49" s="461">
        <v>9</v>
      </c>
      <c r="B49" s="462" t="s">
        <v>529</v>
      </c>
      <c r="C49" s="463" t="s">
        <v>530</v>
      </c>
      <c r="D49" s="468" t="s">
        <v>309</v>
      </c>
      <c r="E49" s="495">
        <v>344</v>
      </c>
      <c r="F49" s="495">
        <v>190</v>
      </c>
      <c r="G49" s="495">
        <v>7</v>
      </c>
      <c r="H49" s="466">
        <f t="shared" si="1"/>
        <v>534</v>
      </c>
      <c r="I49" s="497">
        <v>11</v>
      </c>
    </row>
    <row r="50" spans="1:9" ht="15">
      <c r="A50" s="461">
        <v>6</v>
      </c>
      <c r="B50" s="462" t="s">
        <v>531</v>
      </c>
      <c r="C50" s="463" t="s">
        <v>532</v>
      </c>
      <c r="D50" s="468" t="s">
        <v>533</v>
      </c>
      <c r="E50" s="495">
        <v>340</v>
      </c>
      <c r="F50" s="495">
        <v>182</v>
      </c>
      <c r="G50" s="495">
        <v>10</v>
      </c>
      <c r="H50" s="466">
        <f t="shared" si="1"/>
        <v>522</v>
      </c>
      <c r="I50" s="497">
        <v>12</v>
      </c>
    </row>
    <row r="51" spans="1:9" ht="15">
      <c r="A51" s="461">
        <v>20</v>
      </c>
      <c r="B51" s="463" t="s">
        <v>534</v>
      </c>
      <c r="C51" s="463" t="s">
        <v>535</v>
      </c>
      <c r="D51" s="464" t="s">
        <v>183</v>
      </c>
      <c r="E51" s="495">
        <v>364</v>
      </c>
      <c r="F51" s="495">
        <v>147</v>
      </c>
      <c r="G51" s="495">
        <v>10</v>
      </c>
      <c r="H51" s="466">
        <f t="shared" si="1"/>
        <v>511</v>
      </c>
      <c r="I51" s="498">
        <v>13</v>
      </c>
    </row>
    <row r="52" spans="1:9" ht="15">
      <c r="A52" s="461">
        <v>8</v>
      </c>
      <c r="B52" s="462" t="s">
        <v>536</v>
      </c>
      <c r="C52" s="463" t="s">
        <v>537</v>
      </c>
      <c r="D52" s="468" t="s">
        <v>375</v>
      </c>
      <c r="E52" s="495">
        <v>330</v>
      </c>
      <c r="F52" s="495">
        <v>177</v>
      </c>
      <c r="G52" s="495">
        <v>10</v>
      </c>
      <c r="H52" s="466">
        <f t="shared" si="1"/>
        <v>507</v>
      </c>
      <c r="I52" s="498">
        <v>14</v>
      </c>
    </row>
    <row r="53" spans="1:9" ht="15">
      <c r="A53" s="461">
        <v>12</v>
      </c>
      <c r="B53" s="462" t="s">
        <v>538</v>
      </c>
      <c r="C53" s="473" t="s">
        <v>539</v>
      </c>
      <c r="D53" s="508" t="s">
        <v>533</v>
      </c>
      <c r="E53" s="495">
        <v>321</v>
      </c>
      <c r="F53" s="495">
        <v>185</v>
      </c>
      <c r="G53" s="495">
        <v>1</v>
      </c>
      <c r="H53" s="466">
        <f t="shared" si="1"/>
        <v>506</v>
      </c>
      <c r="I53" s="498">
        <v>15</v>
      </c>
    </row>
    <row r="54" spans="1:9" ht="15">
      <c r="A54" s="461">
        <v>10</v>
      </c>
      <c r="B54" s="476" t="s">
        <v>540</v>
      </c>
      <c r="C54" s="475" t="s">
        <v>541</v>
      </c>
      <c r="D54" s="509" t="s">
        <v>388</v>
      </c>
      <c r="E54" s="495">
        <v>371</v>
      </c>
      <c r="F54" s="495">
        <v>134</v>
      </c>
      <c r="G54" s="495">
        <v>11</v>
      </c>
      <c r="H54" s="466">
        <f t="shared" si="1"/>
        <v>505</v>
      </c>
      <c r="I54" s="498">
        <v>16</v>
      </c>
    </row>
    <row r="55" spans="1:9" ht="15">
      <c r="A55" s="461">
        <v>7</v>
      </c>
      <c r="B55" s="462" t="s">
        <v>542</v>
      </c>
      <c r="C55" s="463" t="s">
        <v>543</v>
      </c>
      <c r="D55" s="468" t="s">
        <v>273</v>
      </c>
      <c r="E55" s="495">
        <v>309</v>
      </c>
      <c r="F55" s="495">
        <v>177</v>
      </c>
      <c r="G55" s="495">
        <v>9</v>
      </c>
      <c r="H55" s="466">
        <f t="shared" si="1"/>
        <v>486</v>
      </c>
      <c r="I55" s="498">
        <v>17</v>
      </c>
    </row>
    <row r="56" spans="1:9" ht="15">
      <c r="A56" s="461">
        <v>4</v>
      </c>
      <c r="B56" s="462" t="s">
        <v>439</v>
      </c>
      <c r="C56" s="463" t="s">
        <v>471</v>
      </c>
      <c r="D56" s="464" t="s">
        <v>273</v>
      </c>
      <c r="E56" s="495">
        <v>310</v>
      </c>
      <c r="F56" s="495">
        <v>148</v>
      </c>
      <c r="G56" s="495">
        <v>13</v>
      </c>
      <c r="H56" s="466">
        <f t="shared" si="1"/>
        <v>458</v>
      </c>
      <c r="I56" s="498">
        <v>18</v>
      </c>
    </row>
    <row r="57" spans="1:9" ht="15">
      <c r="A57" s="461">
        <v>15</v>
      </c>
      <c r="B57" s="462" t="s">
        <v>544</v>
      </c>
      <c r="C57" s="463" t="s">
        <v>545</v>
      </c>
      <c r="D57" s="468" t="s">
        <v>379</v>
      </c>
      <c r="E57" s="495">
        <v>345</v>
      </c>
      <c r="F57" s="495">
        <v>107</v>
      </c>
      <c r="G57" s="495">
        <v>25</v>
      </c>
      <c r="H57" s="466">
        <f t="shared" si="1"/>
        <v>452</v>
      </c>
      <c r="I57" s="498">
        <v>19</v>
      </c>
    </row>
    <row r="58" spans="1:9" ht="15.75" thickBot="1">
      <c r="A58" s="479">
        <v>2</v>
      </c>
      <c r="B58" s="480"/>
      <c r="C58" s="481"/>
      <c r="D58" s="482"/>
      <c r="E58" s="483"/>
      <c r="F58" s="483"/>
      <c r="G58" s="483"/>
      <c r="H58" s="484">
        <f t="shared" si="1"/>
        <v>0</v>
      </c>
      <c r="I58" s="502">
        <v>20</v>
      </c>
    </row>
    <row r="59" spans="1:9" ht="23.25">
      <c r="A59" s="486"/>
      <c r="B59" s="487"/>
      <c r="C59" s="487"/>
      <c r="D59" s="486"/>
      <c r="E59" s="488"/>
      <c r="F59" s="489" t="s">
        <v>433</v>
      </c>
      <c r="G59" s="488"/>
      <c r="H59" s="490">
        <f>SUM(H39:H58)</f>
        <v>10169</v>
      </c>
      <c r="I59" s="491"/>
    </row>
    <row r="60" spans="1:9" ht="12.75">
      <c r="A60" s="621" t="s">
        <v>434</v>
      </c>
      <c r="B60" s="623"/>
      <c r="C60" s="623"/>
      <c r="D60" s="623"/>
      <c r="E60" s="623"/>
      <c r="F60" s="623"/>
      <c r="G60" s="623"/>
      <c r="H60" s="623"/>
      <c r="I60" s="623"/>
    </row>
    <row r="61" spans="1:9" ht="12.75">
      <c r="A61" s="622"/>
      <c r="B61" s="623"/>
      <c r="C61" s="623"/>
      <c r="D61" s="623"/>
      <c r="E61" s="623"/>
      <c r="F61" s="623"/>
      <c r="G61" s="623"/>
      <c r="H61" s="623"/>
      <c r="I61" s="623"/>
    </row>
  </sheetData>
  <sheetProtection/>
  <mergeCells count="8">
    <mergeCell ref="A60:A61"/>
    <mergeCell ref="B60:I61"/>
    <mergeCell ref="B2:G2"/>
    <mergeCell ref="B4:G5"/>
    <mergeCell ref="B33:G33"/>
    <mergeCell ref="A29:A30"/>
    <mergeCell ref="B29:I30"/>
    <mergeCell ref="B35:I36"/>
  </mergeCells>
  <conditionalFormatting sqref="H8:H27">
    <cfRule type="cellIs" priority="4" dxfId="53" operator="between" stopIfTrue="1">
      <formula>480</formula>
      <formula>519</formula>
    </cfRule>
    <cfRule type="cellIs" priority="5" dxfId="620" operator="greaterThanOrEqual" stopIfTrue="1">
      <formula>520</formula>
    </cfRule>
    <cfRule type="cellIs" priority="6" dxfId="619" operator="equal" stopIfTrue="1">
      <formula>0</formula>
    </cfRule>
  </conditionalFormatting>
  <conditionalFormatting sqref="H39:H58">
    <cfRule type="cellIs" priority="1" dxfId="53" operator="between" stopIfTrue="1">
      <formula>490</formula>
      <formula>529</formula>
    </cfRule>
    <cfRule type="cellIs" priority="2" dxfId="620" operator="greaterThanOrEqual" stopIfTrue="1">
      <formula>530</formula>
    </cfRule>
    <cfRule type="cellIs" priority="3" dxfId="619" operator="equal" stopIfTrue="1">
      <formula>0</formula>
    </cfRule>
  </conditionalFormatting>
  <printOptions/>
  <pageMargins left="0.31496062992125984" right="0.11811023622047245" top="0.7874015748031497" bottom="0.3937007874015748" header="0.31496062992125984" footer="0.3149606299212598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Q8" sqref="Q8"/>
    </sheetView>
  </sheetViews>
  <sheetFormatPr defaultColWidth="11.421875" defaultRowHeight="12.75"/>
  <cols>
    <col min="1" max="1" width="3.57421875" style="216" customWidth="1"/>
    <col min="2" max="2" width="24.00390625" style="216" customWidth="1"/>
    <col min="3" max="3" width="21.421875" style="216" customWidth="1"/>
    <col min="4" max="4" width="8.421875" style="216" customWidth="1"/>
    <col min="5" max="5" width="4.57421875" style="216" customWidth="1"/>
    <col min="6" max="8" width="5.8515625" style="216" customWidth="1"/>
    <col min="9" max="10" width="3.8515625" style="216" customWidth="1"/>
    <col min="11" max="11" width="5.421875" style="216" hidden="1" customWidth="1"/>
    <col min="12" max="13" width="11.421875" style="216" hidden="1" customWidth="1"/>
    <col min="14" max="14" width="11.421875" style="216" customWidth="1"/>
    <col min="15" max="16384" width="11.421875" style="216" customWidth="1"/>
  </cols>
  <sheetData>
    <row r="1" spans="1:11" ht="35.25" customHeight="1">
      <c r="A1" s="626" t="s">
        <v>155</v>
      </c>
      <c r="B1" s="626"/>
      <c r="C1" s="626"/>
      <c r="D1" s="626"/>
      <c r="E1" s="626"/>
      <c r="F1" s="626"/>
      <c r="G1" s="626"/>
      <c r="H1" s="626"/>
      <c r="I1" s="626"/>
      <c r="J1" s="626"/>
      <c r="K1" s="217"/>
    </row>
    <row r="2" spans="1:11" ht="12.75">
      <c r="A2" s="218"/>
      <c r="B2" s="219"/>
      <c r="C2" s="219"/>
      <c r="D2" s="219"/>
      <c r="E2" s="218"/>
      <c r="F2" s="218"/>
      <c r="G2" s="218"/>
      <c r="H2" s="218"/>
      <c r="I2" s="218"/>
      <c r="J2" s="218"/>
      <c r="K2" s="218"/>
    </row>
    <row r="3" spans="1:11" ht="15">
      <c r="A3" s="220" t="s">
        <v>156</v>
      </c>
      <c r="B3" s="220"/>
      <c r="C3" s="220"/>
      <c r="D3" s="220"/>
      <c r="E3" s="221" t="s">
        <v>383</v>
      </c>
      <c r="F3" s="221"/>
      <c r="G3" s="221"/>
      <c r="H3" s="221"/>
      <c r="I3" s="221"/>
      <c r="J3" s="221"/>
      <c r="K3" s="221"/>
    </row>
    <row r="4" spans="1:11" ht="12.75" customHeight="1">
      <c r="A4" s="218"/>
      <c r="B4" s="219"/>
      <c r="C4" s="219"/>
      <c r="D4" s="219"/>
      <c r="E4" s="218"/>
      <c r="F4" s="218"/>
      <c r="G4" s="218"/>
      <c r="H4" s="218"/>
      <c r="I4" s="218"/>
      <c r="J4" s="218"/>
      <c r="K4" s="218"/>
    </row>
    <row r="5" spans="1:10" ht="16.5">
      <c r="A5" s="222" t="s">
        <v>22</v>
      </c>
      <c r="B5" s="223"/>
      <c r="C5" s="223"/>
      <c r="D5" s="223"/>
      <c r="E5" s="224" t="s">
        <v>1</v>
      </c>
      <c r="F5" s="225"/>
      <c r="G5" s="225"/>
      <c r="H5" s="225"/>
      <c r="I5" s="225"/>
      <c r="J5" s="226"/>
    </row>
    <row r="6" spans="1:13" ht="16.5">
      <c r="A6" s="227" t="s">
        <v>3</v>
      </c>
      <c r="B6" s="228" t="s">
        <v>4</v>
      </c>
      <c r="C6" s="229" t="s">
        <v>5</v>
      </c>
      <c r="D6" s="229"/>
      <c r="E6" s="230" t="s">
        <v>6</v>
      </c>
      <c r="F6" s="231" t="s">
        <v>7</v>
      </c>
      <c r="G6" s="232" t="s">
        <v>8</v>
      </c>
      <c r="H6" s="232" t="s">
        <v>9</v>
      </c>
      <c r="I6" s="232" t="s">
        <v>10</v>
      </c>
      <c r="J6" s="233" t="s">
        <v>11</v>
      </c>
      <c r="K6" s="234"/>
      <c r="L6" s="53" t="s">
        <v>21</v>
      </c>
      <c r="M6" s="53"/>
    </row>
    <row r="7" spans="1:16" ht="18.75" customHeight="1">
      <c r="A7" s="235">
        <v>17</v>
      </c>
      <c r="B7" s="81" t="s">
        <v>216</v>
      </c>
      <c r="C7" s="82" t="s">
        <v>183</v>
      </c>
      <c r="D7" s="543"/>
      <c r="E7" s="236">
        <v>0.5833333333333334</v>
      </c>
      <c r="F7" s="83">
        <v>379</v>
      </c>
      <c r="G7" s="45">
        <v>197</v>
      </c>
      <c r="H7" s="84">
        <f aca="true" t="shared" si="0" ref="H7:H38">IF(SUM(F7,G7)&gt;0,SUM(F7,G7),"")</f>
        <v>576</v>
      </c>
      <c r="I7" s="85">
        <v>1</v>
      </c>
      <c r="J7" s="128">
        <f aca="true" t="shared" si="1" ref="J7:J38">IF(M7&gt;0,M7,"")</f>
        <v>1</v>
      </c>
      <c r="K7" s="237"/>
      <c r="L7" s="53">
        <f aca="true" t="shared" si="2" ref="L7:L38">IF(SUM(H7)&gt;0,100000*H7+1000*G7-I7,"")</f>
        <v>57796999</v>
      </c>
      <c r="M7" s="53">
        <f aca="true" t="shared" si="3" ref="M7:M38">IF(SUM(H7)&gt;0,RANK(L7,$L$7:$L$38,0),"")</f>
        <v>1</v>
      </c>
      <c r="O7" s="513"/>
      <c r="P7" s="514"/>
    </row>
    <row r="8" spans="1:13" ht="18.75" customHeight="1">
      <c r="A8" s="238">
        <v>20</v>
      </c>
      <c r="B8" s="168" t="s">
        <v>306</v>
      </c>
      <c r="C8" s="90" t="s">
        <v>307</v>
      </c>
      <c r="D8" s="545"/>
      <c r="E8" s="239"/>
      <c r="F8" s="83">
        <v>362</v>
      </c>
      <c r="G8" s="45">
        <v>194</v>
      </c>
      <c r="H8" s="84">
        <f t="shared" si="0"/>
        <v>556</v>
      </c>
      <c r="I8" s="89">
        <v>1</v>
      </c>
      <c r="J8" s="86">
        <f t="shared" si="1"/>
        <v>2</v>
      </c>
      <c r="K8" s="237"/>
      <c r="L8" s="53">
        <f t="shared" si="2"/>
        <v>55793999</v>
      </c>
      <c r="M8" s="53">
        <f t="shared" si="3"/>
        <v>2</v>
      </c>
    </row>
    <row r="9" spans="1:13" ht="18.75" customHeight="1">
      <c r="A9" s="235">
        <v>14</v>
      </c>
      <c r="B9" s="81" t="s">
        <v>222</v>
      </c>
      <c r="C9" s="82" t="s">
        <v>223</v>
      </c>
      <c r="D9" s="82"/>
      <c r="E9" s="239"/>
      <c r="F9" s="83">
        <v>384</v>
      </c>
      <c r="G9" s="45">
        <v>172</v>
      </c>
      <c r="H9" s="84">
        <f t="shared" si="0"/>
        <v>556</v>
      </c>
      <c r="I9" s="89">
        <v>5</v>
      </c>
      <c r="J9" s="86">
        <f t="shared" si="1"/>
        <v>3</v>
      </c>
      <c r="K9" s="237"/>
      <c r="L9" s="53">
        <f t="shared" si="2"/>
        <v>55771995</v>
      </c>
      <c r="M9" s="53">
        <f t="shared" si="3"/>
        <v>3</v>
      </c>
    </row>
    <row r="10" spans="1:13" ht="18.75" customHeight="1">
      <c r="A10" s="238">
        <v>15</v>
      </c>
      <c r="B10" s="81" t="s">
        <v>221</v>
      </c>
      <c r="C10" s="82" t="s">
        <v>220</v>
      </c>
      <c r="D10" s="82"/>
      <c r="E10" s="239"/>
      <c r="F10" s="83">
        <v>367</v>
      </c>
      <c r="G10" s="45">
        <v>184</v>
      </c>
      <c r="H10" s="84">
        <f t="shared" si="0"/>
        <v>551</v>
      </c>
      <c r="I10" s="89">
        <v>2</v>
      </c>
      <c r="J10" s="86">
        <f t="shared" si="1"/>
        <v>4</v>
      </c>
      <c r="K10" s="237"/>
      <c r="L10" s="53">
        <f t="shared" si="2"/>
        <v>55283998</v>
      </c>
      <c r="M10" s="53">
        <f t="shared" si="3"/>
        <v>4</v>
      </c>
    </row>
    <row r="11" spans="1:13" ht="18.75" customHeight="1">
      <c r="A11" s="235">
        <v>5</v>
      </c>
      <c r="B11" s="118" t="s">
        <v>294</v>
      </c>
      <c r="C11" s="119" t="s">
        <v>295</v>
      </c>
      <c r="D11" s="119"/>
      <c r="E11" s="239">
        <v>0.4548611111111111</v>
      </c>
      <c r="F11" s="83">
        <v>347</v>
      </c>
      <c r="G11" s="45">
        <v>193</v>
      </c>
      <c r="H11" s="84">
        <f t="shared" si="0"/>
        <v>540</v>
      </c>
      <c r="I11" s="89">
        <v>3</v>
      </c>
      <c r="J11" s="86">
        <f t="shared" si="1"/>
        <v>5</v>
      </c>
      <c r="K11" s="237"/>
      <c r="L11" s="53">
        <f t="shared" si="2"/>
        <v>54192997</v>
      </c>
      <c r="M11" s="53">
        <f t="shared" si="3"/>
        <v>5</v>
      </c>
    </row>
    <row r="12" spans="1:13" ht="18.75" customHeight="1">
      <c r="A12" s="238">
        <v>6</v>
      </c>
      <c r="B12" s="81" t="s">
        <v>211</v>
      </c>
      <c r="C12" s="82" t="s">
        <v>212</v>
      </c>
      <c r="D12" s="119"/>
      <c r="E12" s="239"/>
      <c r="F12" s="83">
        <v>368</v>
      </c>
      <c r="G12" s="45">
        <v>167</v>
      </c>
      <c r="H12" s="84">
        <f t="shared" si="0"/>
        <v>535</v>
      </c>
      <c r="I12" s="89">
        <v>3</v>
      </c>
      <c r="J12" s="86">
        <f t="shared" si="1"/>
        <v>6</v>
      </c>
      <c r="K12" s="237"/>
      <c r="L12" s="53">
        <f t="shared" si="2"/>
        <v>53666997</v>
      </c>
      <c r="M12" s="53">
        <f t="shared" si="3"/>
        <v>6</v>
      </c>
    </row>
    <row r="13" spans="1:13" ht="18.75" customHeight="1">
      <c r="A13" s="235">
        <v>10</v>
      </c>
      <c r="B13" s="81" t="s">
        <v>300</v>
      </c>
      <c r="C13" s="82" t="s">
        <v>301</v>
      </c>
      <c r="D13" s="82"/>
      <c r="E13" s="240"/>
      <c r="F13" s="83">
        <v>338</v>
      </c>
      <c r="G13" s="45">
        <v>194</v>
      </c>
      <c r="H13" s="84">
        <f t="shared" si="0"/>
        <v>532</v>
      </c>
      <c r="I13" s="89">
        <v>1</v>
      </c>
      <c r="J13" s="86">
        <f t="shared" si="1"/>
        <v>7</v>
      </c>
      <c r="K13" s="237"/>
      <c r="L13" s="53">
        <f t="shared" si="2"/>
        <v>53393999</v>
      </c>
      <c r="M13" s="53">
        <f t="shared" si="3"/>
        <v>7</v>
      </c>
    </row>
    <row r="14" spans="1:13" ht="18.75" customHeight="1">
      <c r="A14" s="238">
        <v>1</v>
      </c>
      <c r="B14" s="81" t="s">
        <v>224</v>
      </c>
      <c r="C14" s="82" t="s">
        <v>225</v>
      </c>
      <c r="D14" s="544"/>
      <c r="E14" s="239">
        <v>0.4166666666666667</v>
      </c>
      <c r="F14" s="83">
        <v>353</v>
      </c>
      <c r="G14" s="45">
        <v>177</v>
      </c>
      <c r="H14" s="84">
        <f t="shared" si="0"/>
        <v>530</v>
      </c>
      <c r="I14" s="89">
        <v>4</v>
      </c>
      <c r="J14" s="86">
        <f t="shared" si="1"/>
        <v>8</v>
      </c>
      <c r="K14" s="237"/>
      <c r="L14" s="53">
        <f t="shared" si="2"/>
        <v>53176996</v>
      </c>
      <c r="M14" s="53">
        <f t="shared" si="3"/>
        <v>8</v>
      </c>
    </row>
    <row r="15" spans="1:13" ht="18.75" customHeight="1">
      <c r="A15" s="235">
        <v>12</v>
      </c>
      <c r="B15" s="81" t="s">
        <v>263</v>
      </c>
      <c r="C15" s="82" t="s">
        <v>264</v>
      </c>
      <c r="D15" s="82"/>
      <c r="E15" s="239"/>
      <c r="F15" s="83">
        <v>364</v>
      </c>
      <c r="G15" s="45">
        <v>166</v>
      </c>
      <c r="H15" s="84">
        <f t="shared" si="0"/>
        <v>530</v>
      </c>
      <c r="I15" s="89">
        <v>7</v>
      </c>
      <c r="J15" s="86">
        <f t="shared" si="1"/>
        <v>9</v>
      </c>
      <c r="K15" s="237"/>
      <c r="L15" s="53">
        <f t="shared" si="2"/>
        <v>53165993</v>
      </c>
      <c r="M15" s="53">
        <f t="shared" si="3"/>
        <v>9</v>
      </c>
    </row>
    <row r="16" spans="1:13" ht="18.75" customHeight="1">
      <c r="A16" s="238">
        <v>19</v>
      </c>
      <c r="B16" s="88" t="s">
        <v>304</v>
      </c>
      <c r="C16" s="82" t="s">
        <v>305</v>
      </c>
      <c r="D16" s="90"/>
      <c r="E16" s="239"/>
      <c r="F16" s="83">
        <v>343</v>
      </c>
      <c r="G16" s="45">
        <v>184</v>
      </c>
      <c r="H16" s="91">
        <f t="shared" si="0"/>
        <v>527</v>
      </c>
      <c r="I16" s="89">
        <v>2</v>
      </c>
      <c r="J16" s="86">
        <f t="shared" si="1"/>
        <v>10</v>
      </c>
      <c r="K16" s="237"/>
      <c r="L16" s="53">
        <f t="shared" si="2"/>
        <v>52883998</v>
      </c>
      <c r="M16" s="53">
        <f t="shared" si="3"/>
        <v>10</v>
      </c>
    </row>
    <row r="17" spans="1:13" ht="18.75" customHeight="1">
      <c r="A17" s="235">
        <v>11</v>
      </c>
      <c r="B17" s="81" t="s">
        <v>302</v>
      </c>
      <c r="C17" s="82" t="s">
        <v>303</v>
      </c>
      <c r="D17" s="82"/>
      <c r="E17" s="239"/>
      <c r="F17" s="83">
        <v>345</v>
      </c>
      <c r="G17" s="45">
        <v>178</v>
      </c>
      <c r="H17" s="84">
        <f t="shared" si="0"/>
        <v>523</v>
      </c>
      <c r="I17" s="89">
        <v>3</v>
      </c>
      <c r="J17" s="86">
        <f t="shared" si="1"/>
        <v>11</v>
      </c>
      <c r="K17" s="237"/>
      <c r="L17" s="53">
        <f t="shared" si="2"/>
        <v>52477997</v>
      </c>
      <c r="M17" s="53">
        <f t="shared" si="3"/>
        <v>11</v>
      </c>
    </row>
    <row r="18" spans="1:13" ht="18.75" customHeight="1">
      <c r="A18" s="238">
        <v>4</v>
      </c>
      <c r="B18" s="88" t="s">
        <v>218</v>
      </c>
      <c r="C18" s="82" t="s">
        <v>219</v>
      </c>
      <c r="D18" s="90"/>
      <c r="E18" s="239"/>
      <c r="F18" s="111">
        <v>364</v>
      </c>
      <c r="G18" s="112">
        <v>158</v>
      </c>
      <c r="H18" s="84">
        <f t="shared" si="0"/>
        <v>522</v>
      </c>
      <c r="I18" s="89">
        <v>3</v>
      </c>
      <c r="J18" s="86">
        <f t="shared" si="1"/>
        <v>12</v>
      </c>
      <c r="K18" s="237"/>
      <c r="L18" s="53">
        <f t="shared" si="2"/>
        <v>52357997</v>
      </c>
      <c r="M18" s="53">
        <f t="shared" si="3"/>
        <v>12</v>
      </c>
    </row>
    <row r="19" spans="1:13" ht="18.75" customHeight="1">
      <c r="A19" s="235">
        <v>2</v>
      </c>
      <c r="B19" s="81" t="s">
        <v>296</v>
      </c>
      <c r="C19" s="82" t="s">
        <v>297</v>
      </c>
      <c r="D19" s="544"/>
      <c r="E19" s="239"/>
      <c r="F19" s="83">
        <v>351</v>
      </c>
      <c r="G19" s="45">
        <v>166</v>
      </c>
      <c r="H19" s="84">
        <f t="shared" si="0"/>
        <v>517</v>
      </c>
      <c r="I19" s="89">
        <v>8</v>
      </c>
      <c r="J19" s="86">
        <f t="shared" si="1"/>
        <v>13</v>
      </c>
      <c r="K19" s="237"/>
      <c r="L19" s="53">
        <f t="shared" si="2"/>
        <v>51865992</v>
      </c>
      <c r="M19" s="53">
        <f t="shared" si="3"/>
        <v>13</v>
      </c>
    </row>
    <row r="20" spans="1:13" ht="18.75" customHeight="1">
      <c r="A20" s="238">
        <v>9</v>
      </c>
      <c r="B20" s="88" t="s">
        <v>261</v>
      </c>
      <c r="C20" s="82" t="s">
        <v>262</v>
      </c>
      <c r="D20" s="82"/>
      <c r="E20" s="239">
        <v>0.4930555555555556</v>
      </c>
      <c r="F20" s="83">
        <v>353</v>
      </c>
      <c r="G20" s="45">
        <v>161</v>
      </c>
      <c r="H20" s="84">
        <f t="shared" si="0"/>
        <v>514</v>
      </c>
      <c r="I20" s="89">
        <v>4</v>
      </c>
      <c r="J20" s="86">
        <f t="shared" si="1"/>
        <v>14</v>
      </c>
      <c r="K20" s="237"/>
      <c r="L20" s="53">
        <f t="shared" si="2"/>
        <v>51560996</v>
      </c>
      <c r="M20" s="53">
        <f t="shared" si="3"/>
        <v>14</v>
      </c>
    </row>
    <row r="21" spans="1:13" ht="18.75" customHeight="1">
      <c r="A21" s="235">
        <v>3</v>
      </c>
      <c r="B21" s="81" t="s">
        <v>298</v>
      </c>
      <c r="C21" s="82" t="s">
        <v>299</v>
      </c>
      <c r="D21" s="119"/>
      <c r="E21" s="239"/>
      <c r="F21" s="83">
        <v>344</v>
      </c>
      <c r="G21" s="45">
        <v>168</v>
      </c>
      <c r="H21" s="84">
        <f t="shared" si="0"/>
        <v>512</v>
      </c>
      <c r="I21" s="89">
        <v>4</v>
      </c>
      <c r="J21" s="86">
        <f t="shared" si="1"/>
        <v>15</v>
      </c>
      <c r="K21" s="237"/>
      <c r="L21" s="53">
        <f t="shared" si="2"/>
        <v>51367996</v>
      </c>
      <c r="M21" s="53">
        <f t="shared" si="3"/>
        <v>15</v>
      </c>
    </row>
    <row r="22" spans="1:13" ht="18.75" customHeight="1">
      <c r="A22" s="238">
        <v>18</v>
      </c>
      <c r="B22" s="118" t="s">
        <v>267</v>
      </c>
      <c r="C22" s="119" t="s">
        <v>262</v>
      </c>
      <c r="D22" s="279"/>
      <c r="E22" s="241"/>
      <c r="F22" s="83">
        <v>342</v>
      </c>
      <c r="G22" s="45">
        <v>163</v>
      </c>
      <c r="H22" s="113">
        <f t="shared" si="0"/>
        <v>505</v>
      </c>
      <c r="I22" s="114">
        <v>2</v>
      </c>
      <c r="J22" s="86">
        <f t="shared" si="1"/>
        <v>16</v>
      </c>
      <c r="K22" s="242"/>
      <c r="L22" s="53">
        <f t="shared" si="2"/>
        <v>50662998</v>
      </c>
      <c r="M22" s="53">
        <f t="shared" si="3"/>
        <v>16</v>
      </c>
    </row>
    <row r="23" spans="1:13" ht="18.75" customHeight="1">
      <c r="A23" s="235">
        <v>13</v>
      </c>
      <c r="B23" s="81" t="s">
        <v>265</v>
      </c>
      <c r="C23" s="119" t="s">
        <v>266</v>
      </c>
      <c r="D23" s="119"/>
      <c r="E23" s="239">
        <v>0.53125</v>
      </c>
      <c r="F23" s="83">
        <v>354</v>
      </c>
      <c r="G23" s="45">
        <v>146</v>
      </c>
      <c r="H23" s="84">
        <f t="shared" si="0"/>
        <v>500</v>
      </c>
      <c r="I23" s="85">
        <v>11</v>
      </c>
      <c r="J23" s="86">
        <f t="shared" si="1"/>
        <v>17</v>
      </c>
      <c r="L23" s="53">
        <f t="shared" si="2"/>
        <v>50145989</v>
      </c>
      <c r="M23" s="53">
        <f t="shared" si="3"/>
        <v>17</v>
      </c>
    </row>
    <row r="24" spans="1:13" ht="18.75" customHeight="1">
      <c r="A24" s="238">
        <v>7</v>
      </c>
      <c r="B24" s="88" t="s">
        <v>213</v>
      </c>
      <c r="C24" s="119" t="s">
        <v>198</v>
      </c>
      <c r="D24" s="119"/>
      <c r="E24" s="239"/>
      <c r="F24" s="83">
        <v>347</v>
      </c>
      <c r="G24" s="45">
        <v>150</v>
      </c>
      <c r="H24" s="84">
        <f t="shared" si="0"/>
        <v>497</v>
      </c>
      <c r="I24" s="85">
        <v>8</v>
      </c>
      <c r="J24" s="86">
        <f t="shared" si="1"/>
        <v>18</v>
      </c>
      <c r="L24" s="53">
        <f t="shared" si="2"/>
        <v>49849992</v>
      </c>
      <c r="M24" s="53">
        <f t="shared" si="3"/>
        <v>18</v>
      </c>
    </row>
    <row r="25" spans="1:13" ht="18.75" customHeight="1">
      <c r="A25" s="235">
        <v>8</v>
      </c>
      <c r="B25" s="88" t="s">
        <v>259</v>
      </c>
      <c r="C25" s="119" t="s">
        <v>260</v>
      </c>
      <c r="D25" s="166"/>
      <c r="E25" s="239"/>
      <c r="F25" s="83">
        <v>337</v>
      </c>
      <c r="G25" s="45">
        <v>145</v>
      </c>
      <c r="H25" s="91">
        <f t="shared" si="0"/>
        <v>482</v>
      </c>
      <c r="I25" s="85">
        <v>17</v>
      </c>
      <c r="J25" s="86">
        <f t="shared" si="1"/>
        <v>19</v>
      </c>
      <c r="L25" s="53">
        <f t="shared" si="2"/>
        <v>48344983</v>
      </c>
      <c r="M25" s="53">
        <f t="shared" si="3"/>
        <v>19</v>
      </c>
    </row>
    <row r="26" spans="1:13" ht="18.75" customHeight="1">
      <c r="A26" s="243">
        <v>16</v>
      </c>
      <c r="B26" s="542" t="s">
        <v>214</v>
      </c>
      <c r="C26" s="409" t="s">
        <v>215</v>
      </c>
      <c r="D26" s="409"/>
      <c r="E26" s="333"/>
      <c r="F26" s="365">
        <v>323</v>
      </c>
      <c r="G26" s="175">
        <v>152</v>
      </c>
      <c r="H26" s="546">
        <f t="shared" si="0"/>
        <v>475</v>
      </c>
      <c r="I26" s="366">
        <v>10</v>
      </c>
      <c r="J26" s="194">
        <f t="shared" si="1"/>
        <v>20</v>
      </c>
      <c r="L26" s="53">
        <f t="shared" si="2"/>
        <v>47651990</v>
      </c>
      <c r="M26" s="53">
        <f t="shared" si="3"/>
        <v>20</v>
      </c>
    </row>
    <row r="27" spans="1:13" ht="18.75" customHeight="1" hidden="1">
      <c r="A27" s="235">
        <v>21</v>
      </c>
      <c r="B27" s="88"/>
      <c r="C27" s="82"/>
      <c r="D27" s="82"/>
      <c r="E27" s="240">
        <v>0.579861111111111</v>
      </c>
      <c r="F27" s="295"/>
      <c r="G27" s="376"/>
      <c r="H27" s="384">
        <f t="shared" si="0"/>
      </c>
      <c r="I27" s="89"/>
      <c r="J27" s="378">
        <f t="shared" si="1"/>
      </c>
      <c r="L27" s="53">
        <f t="shared" si="2"/>
      </c>
      <c r="M27" s="53">
        <f t="shared" si="3"/>
      </c>
    </row>
    <row r="28" spans="1:13" ht="18.75" customHeight="1" hidden="1">
      <c r="A28" s="238">
        <v>22</v>
      </c>
      <c r="B28" s="81"/>
      <c r="C28" s="119"/>
      <c r="D28" s="119"/>
      <c r="E28" s="239"/>
      <c r="F28" s="83"/>
      <c r="G28" s="45"/>
      <c r="H28" s="84">
        <f t="shared" si="0"/>
      </c>
      <c r="I28" s="85"/>
      <c r="J28" s="86">
        <f t="shared" si="1"/>
      </c>
      <c r="L28" s="53">
        <f t="shared" si="2"/>
      </c>
      <c r="M28" s="53">
        <f t="shared" si="3"/>
      </c>
    </row>
    <row r="29" spans="1:13" ht="18.75" customHeight="1" hidden="1">
      <c r="A29" s="235">
        <v>23</v>
      </c>
      <c r="B29" s="359"/>
      <c r="C29" s="90"/>
      <c r="D29" s="90"/>
      <c r="E29" s="239"/>
      <c r="F29" s="83"/>
      <c r="G29" s="45"/>
      <c r="H29" s="84">
        <f t="shared" si="0"/>
      </c>
      <c r="I29" s="85"/>
      <c r="J29" s="86">
        <f t="shared" si="1"/>
      </c>
      <c r="L29" s="53">
        <f aca="true" t="shared" si="4" ref="L29:L36">IF(SUM(H29)&gt;0,100000*H29+1000*G29-I29,"")</f>
      </c>
      <c r="M29" s="53">
        <f aca="true" t="shared" si="5" ref="M29:M36">IF(SUM(H29)&gt;0,RANK(L29,$L$7:$L$38,0),"")</f>
      </c>
    </row>
    <row r="30" spans="1:13" ht="18.75" customHeight="1" hidden="1">
      <c r="A30" s="243">
        <v>24</v>
      </c>
      <c r="B30" s="379"/>
      <c r="C30" s="380"/>
      <c r="D30" s="380"/>
      <c r="E30" s="333"/>
      <c r="F30" s="365"/>
      <c r="G30" s="175"/>
      <c r="H30" s="176">
        <f t="shared" si="0"/>
      </c>
      <c r="I30" s="366"/>
      <c r="J30" s="194">
        <f t="shared" si="1"/>
      </c>
      <c r="L30" s="53">
        <f t="shared" si="4"/>
      </c>
      <c r="M30" s="53">
        <f t="shared" si="5"/>
      </c>
    </row>
    <row r="31" spans="1:13" ht="18.75" customHeight="1" hidden="1">
      <c r="A31" s="235">
        <v>25</v>
      </c>
      <c r="B31" s="341"/>
      <c r="C31" s="278"/>
      <c r="D31" s="278" t="s">
        <v>19</v>
      </c>
      <c r="E31" s="240">
        <v>0.6180555555555556</v>
      </c>
      <c r="F31" s="295"/>
      <c r="G31" s="376"/>
      <c r="H31" s="377">
        <f t="shared" si="0"/>
      </c>
      <c r="I31" s="89"/>
      <c r="J31" s="378">
        <f t="shared" si="1"/>
      </c>
      <c r="L31" s="53">
        <f t="shared" si="4"/>
      </c>
      <c r="M31" s="53">
        <f t="shared" si="5"/>
      </c>
    </row>
    <row r="32" spans="1:13" ht="18.75" customHeight="1" hidden="1">
      <c r="A32" s="238">
        <v>26</v>
      </c>
      <c r="B32" s="340"/>
      <c r="C32" s="276"/>
      <c r="D32" s="276" t="s">
        <v>144</v>
      </c>
      <c r="E32" s="239"/>
      <c r="F32" s="83"/>
      <c r="G32" s="45"/>
      <c r="H32" s="84">
        <f t="shared" si="0"/>
      </c>
      <c r="I32" s="85"/>
      <c r="J32" s="86">
        <f t="shared" si="1"/>
      </c>
      <c r="L32" s="53">
        <f t="shared" si="4"/>
      </c>
      <c r="M32" s="53">
        <f t="shared" si="5"/>
      </c>
    </row>
    <row r="33" spans="1:13" ht="18.75" customHeight="1" hidden="1">
      <c r="A33" s="235">
        <v>27</v>
      </c>
      <c r="B33" s="340"/>
      <c r="C33" s="276"/>
      <c r="D33" s="276" t="s">
        <v>144</v>
      </c>
      <c r="E33" s="239"/>
      <c r="F33" s="83"/>
      <c r="G33" s="45"/>
      <c r="H33" s="84">
        <f t="shared" si="0"/>
      </c>
      <c r="I33" s="85"/>
      <c r="J33" s="86">
        <f t="shared" si="1"/>
      </c>
      <c r="L33" s="53">
        <f t="shared" si="4"/>
      </c>
      <c r="M33" s="53">
        <f t="shared" si="5"/>
      </c>
    </row>
    <row r="34" spans="1:13" ht="18.75" customHeight="1" hidden="1">
      <c r="A34" s="238">
        <v>28</v>
      </c>
      <c r="B34" s="340"/>
      <c r="C34" s="276"/>
      <c r="D34" s="276" t="s">
        <v>144</v>
      </c>
      <c r="E34" s="239"/>
      <c r="F34" s="83"/>
      <c r="G34" s="45"/>
      <c r="H34" s="84">
        <f t="shared" si="0"/>
      </c>
      <c r="I34" s="85"/>
      <c r="J34" s="86">
        <f t="shared" si="1"/>
      </c>
      <c r="L34" s="53">
        <f t="shared" si="4"/>
      </c>
      <c r="M34" s="53">
        <f t="shared" si="5"/>
      </c>
    </row>
    <row r="35" spans="1:13" ht="18.75" customHeight="1" hidden="1">
      <c r="A35" s="235">
        <v>29</v>
      </c>
      <c r="B35" s="340"/>
      <c r="C35" s="276"/>
      <c r="D35" s="276" t="s">
        <v>144</v>
      </c>
      <c r="E35" s="239">
        <v>0.65625</v>
      </c>
      <c r="F35" s="83"/>
      <c r="G35" s="45"/>
      <c r="H35" s="84">
        <f t="shared" si="0"/>
      </c>
      <c r="I35" s="85"/>
      <c r="J35" s="86">
        <f t="shared" si="1"/>
      </c>
      <c r="L35" s="53">
        <f t="shared" si="4"/>
      </c>
      <c r="M35" s="53">
        <f t="shared" si="5"/>
      </c>
    </row>
    <row r="36" spans="1:13" ht="18.75" customHeight="1" hidden="1">
      <c r="A36" s="238">
        <v>30</v>
      </c>
      <c r="B36" s="338"/>
      <c r="C36" s="277"/>
      <c r="D36" s="277" t="s">
        <v>145</v>
      </c>
      <c r="E36" s="239"/>
      <c r="F36" s="83"/>
      <c r="G36" s="45"/>
      <c r="H36" s="84">
        <f t="shared" si="0"/>
      </c>
      <c r="I36" s="85"/>
      <c r="J36" s="86">
        <f t="shared" si="1"/>
      </c>
      <c r="L36" s="53">
        <f t="shared" si="4"/>
      </c>
      <c r="M36" s="53">
        <f t="shared" si="5"/>
      </c>
    </row>
    <row r="37" spans="1:13" ht="18.75" customHeight="1" hidden="1">
      <c r="A37" s="235">
        <v>31</v>
      </c>
      <c r="B37" s="338"/>
      <c r="C37" s="277"/>
      <c r="D37" s="277" t="s">
        <v>145</v>
      </c>
      <c r="E37" s="239"/>
      <c r="F37" s="83"/>
      <c r="G37" s="45"/>
      <c r="H37" s="84">
        <f t="shared" si="0"/>
      </c>
      <c r="I37" s="85"/>
      <c r="J37" s="86">
        <f t="shared" si="1"/>
      </c>
      <c r="L37" s="53">
        <f t="shared" si="2"/>
      </c>
      <c r="M37" s="53">
        <f t="shared" si="3"/>
      </c>
    </row>
    <row r="38" spans="1:13" ht="18.75" customHeight="1" hidden="1">
      <c r="A38" s="243">
        <v>32</v>
      </c>
      <c r="B38" s="354"/>
      <c r="C38" s="352"/>
      <c r="D38" s="352" t="s">
        <v>145</v>
      </c>
      <c r="E38" s="280"/>
      <c r="F38" s="115"/>
      <c r="G38" s="116"/>
      <c r="H38" s="176">
        <f t="shared" si="0"/>
      </c>
      <c r="I38" s="92"/>
      <c r="J38" s="117">
        <f t="shared" si="1"/>
      </c>
      <c r="L38" s="53">
        <f t="shared" si="2"/>
      </c>
      <c r="M38" s="53">
        <f t="shared" si="3"/>
      </c>
    </row>
    <row r="39" spans="1:9" ht="12.75" customHeight="1">
      <c r="A39" s="339"/>
      <c r="F39" s="109"/>
      <c r="G39" s="109"/>
      <c r="H39" s="109"/>
      <c r="I39" s="109"/>
    </row>
    <row r="40" spans="1:9" ht="12.75" customHeight="1">
      <c r="A40" s="244" t="s">
        <v>157</v>
      </c>
      <c r="F40" s="109"/>
      <c r="G40" s="109"/>
      <c r="H40" s="109"/>
      <c r="I40" s="109"/>
    </row>
    <row r="41" ht="12.75" customHeight="1"/>
    <row r="42" ht="15.75">
      <c r="A42" s="108" t="s">
        <v>158</v>
      </c>
    </row>
    <row r="43" ht="12.75" customHeight="1"/>
    <row r="44" ht="12.75" customHeight="1"/>
    <row r="46" ht="12.75" customHeight="1"/>
    <row r="47" ht="12.75" customHeight="1"/>
    <row r="48" ht="12.75" customHeight="1"/>
    <row r="49" ht="12.75" customHeight="1"/>
  </sheetData>
  <sheetProtection/>
  <mergeCells count="1">
    <mergeCell ref="A1:J1"/>
  </mergeCells>
  <conditionalFormatting sqref="K7:K22">
    <cfRule type="cellIs" priority="55" dxfId="1" operator="between" stopIfTrue="1">
      <formula>1</formula>
      <formula>8</formula>
    </cfRule>
    <cfRule type="cellIs" priority="56" dxfId="2" operator="greaterThanOrEqual" stopIfTrue="1">
      <formula>9</formula>
    </cfRule>
  </conditionalFormatting>
  <conditionalFormatting sqref="H7:H38">
    <cfRule type="cellIs" priority="43" dxfId="2" operator="lessThan" stopIfTrue="1">
      <formula>500</formula>
    </cfRule>
    <cfRule type="cellIs" priority="44" dxfId="1" operator="between" stopIfTrue="1">
      <formula>501</formula>
      <formula>549</formula>
    </cfRule>
    <cfRule type="cellIs" priority="45" dxfId="0" operator="greaterThanOrEqual" stopIfTrue="1">
      <formula>550</formula>
    </cfRule>
  </conditionalFormatting>
  <conditionalFormatting sqref="J7:J37">
    <cfRule type="cellIs" priority="39" dxfId="1" operator="between" stopIfTrue="1">
      <formula>1</formula>
      <formula>8</formula>
    </cfRule>
    <cfRule type="cellIs" priority="40" dxfId="2" operator="greaterThanOrEqual" stopIfTrue="1">
      <formula>9</formula>
    </cfRule>
  </conditionalFormatting>
  <conditionalFormatting sqref="J38">
    <cfRule type="cellIs" priority="41" dxfId="1" operator="between" stopIfTrue="1">
      <formula>1</formula>
      <formula>8</formula>
    </cfRule>
    <cfRule type="cellIs" priority="42" dxfId="2" operator="greaterThanOrEqual" stopIfTrue="1">
      <formula>9</formula>
    </cfRule>
  </conditionalFormatting>
  <conditionalFormatting sqref="G38">
    <cfRule type="cellIs" priority="31" dxfId="2" operator="lessThan" stopIfTrue="1">
      <formula>140</formula>
    </cfRule>
    <cfRule type="cellIs" priority="32" dxfId="1" operator="between" stopIfTrue="1">
      <formula>140</formula>
      <formula>199</formula>
    </cfRule>
    <cfRule type="cellIs" priority="33" dxfId="0" operator="greaterThanOrEqual" stopIfTrue="1">
      <formula>200</formula>
    </cfRule>
  </conditionalFormatting>
  <conditionalFormatting sqref="G7:G25">
    <cfRule type="cellIs" priority="23" dxfId="2" operator="lessThan" stopIfTrue="1">
      <formula>140</formula>
    </cfRule>
    <cfRule type="cellIs" priority="24" dxfId="1" operator="between" stopIfTrue="1">
      <formula>140</formula>
      <formula>199</formula>
    </cfRule>
    <cfRule type="cellIs" priority="25" dxfId="0" operator="greaterThanOrEqual" stopIfTrue="1">
      <formula>200</formula>
    </cfRule>
  </conditionalFormatting>
  <conditionalFormatting sqref="F7:F24">
    <cfRule type="cellIs" priority="20" dxfId="2" operator="lessThan" stopIfTrue="1">
      <formula>360</formula>
    </cfRule>
    <cfRule type="cellIs" priority="21" dxfId="10" operator="between" stopIfTrue="1">
      <formula>360</formula>
      <formula>399</formula>
    </cfRule>
    <cfRule type="cellIs" priority="22" dxfId="9" operator="greaterThanOrEqual" stopIfTrue="1">
      <formula>400</formula>
    </cfRule>
  </conditionalFormatting>
  <conditionalFormatting sqref="G27:G37">
    <cfRule type="cellIs" priority="16" dxfId="2" operator="lessThan" stopIfTrue="1">
      <formula>140</formula>
    </cfRule>
    <cfRule type="cellIs" priority="17" dxfId="1" operator="between" stopIfTrue="1">
      <formula>140</formula>
      <formula>199</formula>
    </cfRule>
    <cfRule type="cellIs" priority="18" dxfId="0" operator="greaterThanOrEqual" stopIfTrue="1">
      <formula>200</formula>
    </cfRule>
  </conditionalFormatting>
  <conditionalFormatting sqref="F27:F37">
    <cfRule type="cellIs" priority="13" dxfId="2" operator="lessThan" stopIfTrue="1">
      <formula>360</formula>
    </cfRule>
    <cfRule type="cellIs" priority="14" dxfId="10" operator="between" stopIfTrue="1">
      <formula>360</formula>
      <formula>399</formula>
    </cfRule>
    <cfRule type="cellIs" priority="15" dxfId="9" operator="greaterThanOrEqual" stopIfTrue="1">
      <formula>400</formula>
    </cfRule>
  </conditionalFormatting>
  <conditionalFormatting sqref="G26">
    <cfRule type="cellIs" priority="9" dxfId="2" operator="lessThan" stopIfTrue="1">
      <formula>140</formula>
    </cfRule>
    <cfRule type="cellIs" priority="10" dxfId="1" operator="between" stopIfTrue="1">
      <formula>140</formula>
      <formula>199</formula>
    </cfRule>
    <cfRule type="cellIs" priority="11" dxfId="0" operator="greaterThanOrEqual" stopIfTrue="1">
      <formula>200</formula>
    </cfRule>
  </conditionalFormatting>
  <conditionalFormatting sqref="F26">
    <cfRule type="cellIs" priority="6" dxfId="2" operator="lessThan" stopIfTrue="1">
      <formula>360</formula>
    </cfRule>
    <cfRule type="cellIs" priority="7" dxfId="10" operator="between" stopIfTrue="1">
      <formula>360</formula>
      <formula>399</formula>
    </cfRule>
    <cfRule type="cellIs" priority="8" dxfId="9" operator="greaterThanOrEqual" stopIfTrue="1">
      <formula>400</formula>
    </cfRule>
  </conditionalFormatting>
  <dataValidations count="1">
    <dataValidation type="list" allowBlank="1" showInputMessage="1" showErrorMessage="1" sqref="B7:B38 O7">
      <formula1>VLMänner</formula1>
    </dataValidation>
  </dataValidations>
  <printOptions horizontalCentered="1"/>
  <pageMargins left="0.3937007874015748" right="0.3937007874015748" top="0.7874015748031497" bottom="0.5905511811023623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workbookViewId="0" topLeftCell="A2">
      <selection activeCell="M27" sqref="M27"/>
    </sheetView>
  </sheetViews>
  <sheetFormatPr defaultColWidth="11.421875" defaultRowHeight="12.75"/>
  <cols>
    <col min="1" max="1" width="24.7109375" style="202" bestFit="1" customWidth="1"/>
    <col min="2" max="5" width="6.421875" style="206" customWidth="1"/>
    <col min="6" max="6" width="4.140625" style="207" customWidth="1"/>
    <col min="7" max="7" width="4.140625" style="202" customWidth="1"/>
    <col min="8" max="8" width="4.8515625" style="208" customWidth="1"/>
    <col min="9" max="9" width="3.140625" style="202" customWidth="1"/>
    <col min="10" max="10" width="23.57421875" style="202" customWidth="1"/>
    <col min="11" max="14" width="6.421875" style="202" customWidth="1"/>
    <col min="15" max="15" width="4.140625" style="202" customWidth="1"/>
    <col min="16" max="16" width="4.7109375" style="202" customWidth="1"/>
    <col min="17" max="17" width="4.140625" style="202" customWidth="1"/>
    <col min="18" max="18" width="6.421875" style="202" customWidth="1"/>
    <col min="19" max="26" width="5.7109375" style="202" hidden="1" customWidth="1"/>
    <col min="27" max="16384" width="11.421875" style="202" customWidth="1"/>
  </cols>
  <sheetData>
    <row r="1" spans="1:26" ht="35.25">
      <c r="A1" s="627" t="s">
        <v>165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171"/>
      <c r="S1" s="171"/>
      <c r="T1" s="171"/>
      <c r="U1" s="171"/>
      <c r="V1" s="171"/>
      <c r="W1" s="171"/>
      <c r="X1" s="171"/>
      <c r="Y1" s="171"/>
      <c r="Z1" s="171"/>
    </row>
    <row r="2" spans="1:25" ht="12.75" customHeight="1">
      <c r="A2" s="44"/>
      <c r="B2" s="203"/>
      <c r="C2" s="203"/>
      <c r="D2" s="203"/>
      <c r="E2" s="203"/>
      <c r="F2" s="204"/>
      <c r="G2" s="203"/>
      <c r="H2" s="205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</row>
    <row r="3" spans="1:17" ht="15">
      <c r="A3" s="641" t="s">
        <v>159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</row>
    <row r="4" spans="1:12" ht="15">
      <c r="A4" s="642" t="s">
        <v>85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</row>
    <row r="5" spans="1:12" ht="15">
      <c r="A5" s="209" t="s">
        <v>28</v>
      </c>
      <c r="B5" s="210" t="s">
        <v>29</v>
      </c>
      <c r="C5" s="210" t="s">
        <v>30</v>
      </c>
      <c r="D5" s="210" t="s">
        <v>31</v>
      </c>
      <c r="E5" s="210" t="s">
        <v>32</v>
      </c>
      <c r="F5" s="211" t="s">
        <v>33</v>
      </c>
      <c r="H5" s="214" t="s">
        <v>34</v>
      </c>
      <c r="I5" s="275"/>
      <c r="J5" s="275"/>
      <c r="K5" s="275"/>
      <c r="L5" s="275"/>
    </row>
    <row r="6" spans="1:10" ht="15" customHeight="1">
      <c r="A6" s="41" t="s">
        <v>216</v>
      </c>
      <c r="B6" s="42">
        <v>87</v>
      </c>
      <c r="C6" s="533">
        <f>E6-B6</f>
        <v>53</v>
      </c>
      <c r="D6" s="42">
        <v>0</v>
      </c>
      <c r="E6" s="42">
        <v>140</v>
      </c>
      <c r="F6" s="534">
        <f>IF(E6&gt;E11,1,IF(E6&lt;E11,0,0.5))</f>
        <v>1</v>
      </c>
      <c r="G6" s="637">
        <f>SUM(F6:F9)</f>
        <v>3</v>
      </c>
      <c r="H6" s="631"/>
      <c r="J6" s="212"/>
    </row>
    <row r="7" spans="1:10" ht="15" customHeight="1">
      <c r="A7" s="213" t="str">
        <f>IF(ISERROR(INDEX(Mä!$C$7:$C$37,MATCH(Fin_Mä!A6,VLMänner,0))),"",INDEX(Mä!$C$7:$C$37,MATCH(Fin_Mä!A6,VLMänner,0)))</f>
        <v>KSV 1991 Freital</v>
      </c>
      <c r="B7" s="42">
        <v>100</v>
      </c>
      <c r="C7" s="533">
        <f>E7-B7</f>
        <v>61</v>
      </c>
      <c r="D7" s="42">
        <v>0</v>
      </c>
      <c r="E7" s="42">
        <v>161</v>
      </c>
      <c r="F7" s="534">
        <f>IF(E7&gt;E12,1,IF(E7&lt;E12,0,0.5))</f>
        <v>1</v>
      </c>
      <c r="G7" s="629"/>
      <c r="H7" s="631"/>
      <c r="J7" s="212"/>
    </row>
    <row r="8" spans="1:10" ht="15" customHeight="1">
      <c r="A8" s="632">
        <f>SUM(E6:E9)</f>
        <v>566</v>
      </c>
      <c r="B8" s="42">
        <v>85</v>
      </c>
      <c r="C8" s="533">
        <f>E8-B8</f>
        <v>51</v>
      </c>
      <c r="D8" s="42">
        <v>0</v>
      </c>
      <c r="E8" s="42">
        <v>136</v>
      </c>
      <c r="F8" s="534">
        <f>IF(E8&gt;E13,1,IF(E8&lt;E13,0,0.5))</f>
        <v>1</v>
      </c>
      <c r="G8" s="629"/>
      <c r="H8" s="631"/>
      <c r="J8" s="212"/>
    </row>
    <row r="9" spans="1:10" ht="15" customHeight="1">
      <c r="A9" s="633"/>
      <c r="B9" s="42">
        <v>84</v>
      </c>
      <c r="C9" s="533">
        <f>E9-B9</f>
        <v>45</v>
      </c>
      <c r="D9" s="42">
        <v>1</v>
      </c>
      <c r="E9" s="42">
        <v>129</v>
      </c>
      <c r="F9" s="534">
        <f>IF(E9&gt;E14,1,IF(E9&lt;E14,0,0.5))</f>
        <v>0</v>
      </c>
      <c r="G9" s="629"/>
      <c r="H9" s="631"/>
      <c r="J9" s="212"/>
    </row>
    <row r="10" spans="1:10" ht="15" customHeight="1">
      <c r="A10" s="638" t="s">
        <v>565</v>
      </c>
      <c r="B10" s="639"/>
      <c r="C10" s="639"/>
      <c r="D10" s="639"/>
      <c r="E10" s="639"/>
      <c r="F10" s="639"/>
      <c r="G10" s="639"/>
      <c r="H10" s="640"/>
      <c r="J10" s="212"/>
    </row>
    <row r="11" spans="1:17" ht="15" customHeight="1">
      <c r="A11" s="41" t="s">
        <v>224</v>
      </c>
      <c r="B11" s="42">
        <v>91</v>
      </c>
      <c r="C11" s="533">
        <f>E11-B11</f>
        <v>43</v>
      </c>
      <c r="D11" s="42">
        <v>0</v>
      </c>
      <c r="E11" s="42">
        <v>134</v>
      </c>
      <c r="F11" s="534">
        <f>IF(E11&gt;E6,1,IF(E11&lt;E6,0,0.5))</f>
        <v>0</v>
      </c>
      <c r="G11" s="637">
        <f>SUM(F11:F14)</f>
        <v>1</v>
      </c>
      <c r="H11" s="631"/>
      <c r="J11" s="643" t="s">
        <v>147</v>
      </c>
      <c r="K11" s="643"/>
      <c r="L11" s="643"/>
      <c r="M11" s="643"/>
      <c r="N11" s="643"/>
      <c r="O11" s="643"/>
      <c r="P11" s="643"/>
      <c r="Q11" s="643"/>
    </row>
    <row r="12" spans="1:17" ht="15" customHeight="1">
      <c r="A12" s="213" t="str">
        <f>IF(ISERROR(INDEX(Mä!$C$7:$C$37,MATCH(Fin_Mä!A11,VLMänner,0))),"",INDEX(Mä!$C$7:$C$37,MATCH(Fin_Mä!A11,VLMänner,0)))</f>
        <v>SV  Motor Mickten</v>
      </c>
      <c r="B12" s="42">
        <v>91</v>
      </c>
      <c r="C12" s="533">
        <f>E12-B12</f>
        <v>53</v>
      </c>
      <c r="D12" s="42">
        <v>0</v>
      </c>
      <c r="E12" s="42">
        <v>144</v>
      </c>
      <c r="F12" s="534">
        <f>IF(E12&gt;E7,1,IF(E12&lt;E7,0,0.5))</f>
        <v>0</v>
      </c>
      <c r="G12" s="629"/>
      <c r="H12" s="631"/>
      <c r="J12" s="643"/>
      <c r="K12" s="643"/>
      <c r="L12" s="643"/>
      <c r="M12" s="643"/>
      <c r="N12" s="643"/>
      <c r="O12" s="643"/>
      <c r="P12" s="643"/>
      <c r="Q12" s="643"/>
    </row>
    <row r="13" spans="1:8" ht="15" customHeight="1">
      <c r="A13" s="632">
        <f>SUM(E11:E14)</f>
        <v>551</v>
      </c>
      <c r="B13" s="42">
        <v>77</v>
      </c>
      <c r="C13" s="533">
        <f>E13-B13</f>
        <v>52</v>
      </c>
      <c r="D13" s="42">
        <v>0</v>
      </c>
      <c r="E13" s="42">
        <v>129</v>
      </c>
      <c r="F13" s="534">
        <f>IF(E13&gt;E8,1,IF(E13&lt;E8,0,0.5))</f>
        <v>0</v>
      </c>
      <c r="G13" s="629"/>
      <c r="H13" s="631"/>
    </row>
    <row r="14" spans="1:26" ht="15" customHeight="1">
      <c r="A14" s="633"/>
      <c r="B14" s="42">
        <v>94</v>
      </c>
      <c r="C14" s="533">
        <f>E14-B14</f>
        <v>50</v>
      </c>
      <c r="D14" s="42">
        <v>0</v>
      </c>
      <c r="E14" s="42">
        <v>144</v>
      </c>
      <c r="F14" s="534">
        <f>IF(E14&gt;E9,1,IF(E14&lt;E9,0,0.5))</f>
        <v>1</v>
      </c>
      <c r="G14" s="629"/>
      <c r="H14" s="631"/>
      <c r="J14" s="209" t="s">
        <v>28</v>
      </c>
      <c r="K14" s="210" t="s">
        <v>29</v>
      </c>
      <c r="L14" s="210" t="s">
        <v>30</v>
      </c>
      <c r="M14" s="210" t="s">
        <v>31</v>
      </c>
      <c r="N14" s="210" t="s">
        <v>32</v>
      </c>
      <c r="O14" s="211" t="s">
        <v>33</v>
      </c>
      <c r="Q14" s="214" t="s">
        <v>34</v>
      </c>
      <c r="S14" s="202" t="s">
        <v>84</v>
      </c>
      <c r="T14" s="202" t="s">
        <v>84</v>
      </c>
      <c r="U14" s="202" t="s">
        <v>84</v>
      </c>
      <c r="V14" s="202" t="s">
        <v>84</v>
      </c>
      <c r="W14" s="202" t="s">
        <v>33</v>
      </c>
      <c r="X14" s="202" t="s">
        <v>33</v>
      </c>
      <c r="Y14" s="202" t="s">
        <v>33</v>
      </c>
      <c r="Z14" s="202" t="s">
        <v>33</v>
      </c>
    </row>
    <row r="15" spans="3:26" ht="15" customHeight="1">
      <c r="C15" s="532"/>
      <c r="J15" s="41" t="s">
        <v>216</v>
      </c>
      <c r="K15" s="42">
        <v>85</v>
      </c>
      <c r="L15" s="533">
        <f>IF(N15="","",N15-K15)</f>
        <v>44</v>
      </c>
      <c r="M15" s="42">
        <v>0</v>
      </c>
      <c r="N15" s="42">
        <v>129</v>
      </c>
      <c r="O15" s="534">
        <f>W15</f>
        <v>2</v>
      </c>
      <c r="P15" s="637">
        <f>SUM(O15:O18)</f>
        <v>12</v>
      </c>
      <c r="Q15" s="631"/>
      <c r="S15" s="202">
        <f aca="true" t="shared" si="0" ref="S15:S30">N15</f>
        <v>129</v>
      </c>
      <c r="T15" s="202">
        <f>N19</f>
        <v>144</v>
      </c>
      <c r="U15" s="202">
        <f>N23</f>
        <v>142</v>
      </c>
      <c r="V15" s="202">
        <f>N27</f>
        <v>119</v>
      </c>
      <c r="W15" s="202">
        <f>IF(S15="","",5-_xlfn.RANK.AVG(S15,$S15:$V15,0))</f>
        <v>2</v>
      </c>
      <c r="X15" s="202">
        <f aca="true" t="shared" si="1" ref="X15:Z18">IF(T15="","",5-_xlfn.RANK.AVG(T15,$S15:$V15,0))</f>
        <v>4</v>
      </c>
      <c r="Y15" s="202">
        <f t="shared" si="1"/>
        <v>3</v>
      </c>
      <c r="Z15" s="202">
        <f t="shared" si="1"/>
        <v>1</v>
      </c>
    </row>
    <row r="16" spans="1:26" ht="15" customHeight="1">
      <c r="A16" s="41" t="s">
        <v>306</v>
      </c>
      <c r="B16" s="42">
        <v>76</v>
      </c>
      <c r="C16" s="533">
        <f>E16-B16</f>
        <v>45</v>
      </c>
      <c r="D16" s="42">
        <v>2</v>
      </c>
      <c r="E16" s="42">
        <v>121</v>
      </c>
      <c r="F16" s="534">
        <f>IF(E16&gt;E21,1,IF(E16&lt;E21,0,0.5))</f>
        <v>0</v>
      </c>
      <c r="G16" s="637">
        <f>SUM(F16:F19)</f>
        <v>2</v>
      </c>
      <c r="H16" s="631"/>
      <c r="J16" s="213" t="str">
        <f>IF(ISERROR(INDEX(Mä!$C$7:$C$37,MATCH(Fin_Mä!J15,VLMänner,0))),"",INDEX(Mä!$C$7:$C$37,MATCH(Fin_Mä!J15,VLMänner,0)))</f>
        <v>KSV 1991 Freital</v>
      </c>
      <c r="K16" s="42">
        <v>96</v>
      </c>
      <c r="L16" s="533">
        <f aca="true" t="shared" si="2" ref="L16:L30">IF(N16="","",N16-K16)</f>
        <v>54</v>
      </c>
      <c r="M16" s="42">
        <v>0</v>
      </c>
      <c r="N16" s="42">
        <v>150</v>
      </c>
      <c r="O16" s="534">
        <f>W16</f>
        <v>4</v>
      </c>
      <c r="P16" s="629"/>
      <c r="Q16" s="631"/>
      <c r="R16" s="268"/>
      <c r="S16" s="202">
        <f t="shared" si="0"/>
        <v>150</v>
      </c>
      <c r="T16" s="202">
        <f>N20</f>
        <v>114</v>
      </c>
      <c r="U16" s="202">
        <f>N24</f>
        <v>122</v>
      </c>
      <c r="V16" s="202">
        <f>N28</f>
        <v>121</v>
      </c>
      <c r="W16" s="202">
        <f>IF(S16="","",5-_xlfn.RANK.AVG(S16,$S16:$V16,0))</f>
        <v>4</v>
      </c>
      <c r="X16" s="202">
        <f t="shared" si="1"/>
        <v>1</v>
      </c>
      <c r="Y16" s="202">
        <f t="shared" si="1"/>
        <v>3</v>
      </c>
      <c r="Z16" s="202">
        <f t="shared" si="1"/>
        <v>2</v>
      </c>
    </row>
    <row r="17" spans="1:26" ht="15" customHeight="1">
      <c r="A17" s="213" t="str">
        <f>IF(ISERROR(INDEX(Mä!$C$7:$C$37,MATCH(Fin_Mä!A16,VLMänner,0))),"",INDEX(Mä!$C$7:$C$37,MATCH(Fin_Mä!A16,VLMänner,0)))</f>
        <v>Königswarthaer SV</v>
      </c>
      <c r="B17" s="42">
        <v>91</v>
      </c>
      <c r="C17" s="533">
        <f>E17-B17</f>
        <v>44</v>
      </c>
      <c r="D17" s="42">
        <v>0</v>
      </c>
      <c r="E17" s="42">
        <v>135</v>
      </c>
      <c r="F17" s="534">
        <f>IF(E17&gt;E22,1,IF(E17&lt;E22,0,0.5))</f>
        <v>0</v>
      </c>
      <c r="G17" s="629"/>
      <c r="H17" s="631"/>
      <c r="J17" s="632">
        <f>SUM(N15:N18)</f>
        <v>558</v>
      </c>
      <c r="K17" s="42">
        <v>88</v>
      </c>
      <c r="L17" s="533">
        <f t="shared" si="2"/>
        <v>62</v>
      </c>
      <c r="M17" s="42">
        <v>0</v>
      </c>
      <c r="N17" s="42">
        <v>150</v>
      </c>
      <c r="O17" s="534">
        <f>W17</f>
        <v>4</v>
      </c>
      <c r="P17" s="629"/>
      <c r="Q17" s="631"/>
      <c r="R17" s="271"/>
      <c r="S17" s="202">
        <f t="shared" si="0"/>
        <v>150</v>
      </c>
      <c r="T17" s="202">
        <f>N21</f>
        <v>144</v>
      </c>
      <c r="U17" s="202">
        <f>N25</f>
        <v>140</v>
      </c>
      <c r="V17" s="202">
        <f>N29</f>
        <v>137</v>
      </c>
      <c r="W17" s="202">
        <f>IF(S17="","",5-_xlfn.RANK.AVG(S17,$S17:$V17,0))</f>
        <v>4</v>
      </c>
      <c r="X17" s="202">
        <f t="shared" si="1"/>
        <v>3</v>
      </c>
      <c r="Y17" s="202">
        <f t="shared" si="1"/>
        <v>2</v>
      </c>
      <c r="Z17" s="202">
        <f t="shared" si="1"/>
        <v>1</v>
      </c>
    </row>
    <row r="18" spans="1:26" ht="15" customHeight="1" thickBot="1">
      <c r="A18" s="632">
        <f>SUM(E16:E19)</f>
        <v>527</v>
      </c>
      <c r="B18" s="42">
        <v>87</v>
      </c>
      <c r="C18" s="533">
        <f>E18-B18</f>
        <v>43</v>
      </c>
      <c r="D18" s="42">
        <v>1</v>
      </c>
      <c r="E18" s="42">
        <v>130</v>
      </c>
      <c r="F18" s="534">
        <f>IF(E18&gt;E23,1,IF(E18&lt;E23,0,0.5))</f>
        <v>1</v>
      </c>
      <c r="G18" s="629"/>
      <c r="H18" s="631"/>
      <c r="J18" s="636"/>
      <c r="K18" s="195">
        <v>86</v>
      </c>
      <c r="L18" s="535">
        <f t="shared" si="2"/>
        <v>43</v>
      </c>
      <c r="M18" s="195">
        <v>0</v>
      </c>
      <c r="N18" s="195">
        <v>129</v>
      </c>
      <c r="O18" s="537">
        <f>W18</f>
        <v>2</v>
      </c>
      <c r="P18" s="634"/>
      <c r="Q18" s="635"/>
      <c r="R18" s="269"/>
      <c r="S18" s="202">
        <f t="shared" si="0"/>
        <v>129</v>
      </c>
      <c r="T18" s="202">
        <f>N22</f>
        <v>121</v>
      </c>
      <c r="U18" s="202">
        <f>N26</f>
        <v>141</v>
      </c>
      <c r="V18" s="202">
        <f>N30</f>
        <v>134</v>
      </c>
      <c r="W18" s="202">
        <f>IF(S18="","",5-_xlfn.RANK.AVG(S18,$S18:$V18,0))</f>
        <v>2</v>
      </c>
      <c r="X18" s="202">
        <f t="shared" si="1"/>
        <v>1</v>
      </c>
      <c r="Y18" s="202">
        <f t="shared" si="1"/>
        <v>4</v>
      </c>
      <c r="Z18" s="202">
        <f t="shared" si="1"/>
        <v>3</v>
      </c>
    </row>
    <row r="19" spans="1:27" ht="15" customHeight="1">
      <c r="A19" s="633"/>
      <c r="B19" s="42">
        <v>89</v>
      </c>
      <c r="C19" s="533">
        <f>E19-B19</f>
        <v>52</v>
      </c>
      <c r="D19" s="42">
        <v>0</v>
      </c>
      <c r="E19" s="42">
        <v>141</v>
      </c>
      <c r="F19" s="534">
        <f>IF(E19&gt;E24,1,IF(E19&lt;E24,0,0.5))</f>
        <v>1</v>
      </c>
      <c r="G19" s="629"/>
      <c r="H19" s="631"/>
      <c r="J19" s="41" t="s">
        <v>300</v>
      </c>
      <c r="K19" s="199">
        <v>103</v>
      </c>
      <c r="L19" s="536">
        <f t="shared" si="2"/>
        <v>41</v>
      </c>
      <c r="M19" s="199">
        <v>2</v>
      </c>
      <c r="N19" s="199">
        <v>144</v>
      </c>
      <c r="O19" s="538">
        <f>X15</f>
        <v>4</v>
      </c>
      <c r="P19" s="628">
        <f>SUM(O19:O22)</f>
        <v>9</v>
      </c>
      <c r="Q19" s="630"/>
      <c r="R19" s="269"/>
      <c r="S19" s="202">
        <f t="shared" si="0"/>
        <v>144</v>
      </c>
      <c r="AA19" s="215"/>
    </row>
    <row r="20" spans="1:27" ht="15" customHeight="1">
      <c r="A20" s="638" t="s">
        <v>568</v>
      </c>
      <c r="B20" s="639"/>
      <c r="C20" s="639"/>
      <c r="D20" s="639"/>
      <c r="E20" s="639"/>
      <c r="F20" s="639"/>
      <c r="G20" s="639"/>
      <c r="H20" s="640"/>
      <c r="J20" s="213" t="str">
        <f>IF(ISERROR(INDEX(Mä!$C$7:$C$37,MATCH(Fin_Mä!J19,VLMänner,0))),"",INDEX(Mä!$C$7:$C$37,MATCH(Fin_Mä!J19,VLMänner,0)))</f>
        <v>SG Lückersdorf-Gelenau</v>
      </c>
      <c r="K20" s="42">
        <v>87</v>
      </c>
      <c r="L20" s="533">
        <f t="shared" si="2"/>
        <v>27</v>
      </c>
      <c r="M20" s="42">
        <v>1</v>
      </c>
      <c r="N20" s="42">
        <v>114</v>
      </c>
      <c r="O20" s="534">
        <f>X16</f>
        <v>1</v>
      </c>
      <c r="P20" s="629"/>
      <c r="Q20" s="631"/>
      <c r="R20" s="269"/>
      <c r="S20" s="202">
        <f t="shared" si="0"/>
        <v>114</v>
      </c>
      <c r="AA20" s="215"/>
    </row>
    <row r="21" spans="1:27" ht="15" customHeight="1">
      <c r="A21" s="41" t="s">
        <v>300</v>
      </c>
      <c r="B21" s="42">
        <v>97</v>
      </c>
      <c r="C21" s="533">
        <f>E21-B21</f>
        <v>61</v>
      </c>
      <c r="D21" s="42">
        <v>0</v>
      </c>
      <c r="E21" s="42">
        <v>158</v>
      </c>
      <c r="F21" s="534">
        <f>IF(E21&gt;E16,1,IF(E21&lt;E16,0,0.5))</f>
        <v>1</v>
      </c>
      <c r="G21" s="637">
        <f>SUM(F21:F24)</f>
        <v>2</v>
      </c>
      <c r="H21" s="631"/>
      <c r="J21" s="632">
        <f>SUM(N19:N22)</f>
        <v>523</v>
      </c>
      <c r="K21" s="42">
        <v>91</v>
      </c>
      <c r="L21" s="533">
        <f t="shared" si="2"/>
        <v>53</v>
      </c>
      <c r="M21" s="42">
        <v>0</v>
      </c>
      <c r="N21" s="42">
        <v>144</v>
      </c>
      <c r="O21" s="534">
        <f>X17</f>
        <v>3</v>
      </c>
      <c r="P21" s="629"/>
      <c r="Q21" s="631"/>
      <c r="R21" s="269"/>
      <c r="S21" s="202">
        <f t="shared" si="0"/>
        <v>144</v>
      </c>
      <c r="AA21" s="215"/>
    </row>
    <row r="22" spans="1:27" ht="15" customHeight="1" thickBot="1">
      <c r="A22" s="213" t="str">
        <f>IF(ISERROR(INDEX(Mä!$C$7:$C$37,MATCH(Fin_Mä!A21,VLMänner,0))),"",INDEX(Mä!$C$7:$C$37,MATCH(Fin_Mä!A21,VLMänner,0)))</f>
        <v>SG Lückersdorf-Gelenau</v>
      </c>
      <c r="B22" s="42">
        <v>88</v>
      </c>
      <c r="C22" s="533">
        <f>E22-B22</f>
        <v>60</v>
      </c>
      <c r="D22" s="42">
        <v>0</v>
      </c>
      <c r="E22" s="42">
        <v>148</v>
      </c>
      <c r="F22" s="534">
        <f>IF(E22&gt;E17,1,IF(E22&lt;E17,0,0.5))</f>
        <v>1</v>
      </c>
      <c r="G22" s="629"/>
      <c r="H22" s="631"/>
      <c r="J22" s="636"/>
      <c r="K22" s="195">
        <v>86</v>
      </c>
      <c r="L22" s="535">
        <f t="shared" si="2"/>
        <v>35</v>
      </c>
      <c r="M22" s="195">
        <v>2</v>
      </c>
      <c r="N22" s="195">
        <v>121</v>
      </c>
      <c r="O22" s="537">
        <f>X18</f>
        <v>1</v>
      </c>
      <c r="P22" s="634"/>
      <c r="Q22" s="635"/>
      <c r="R22" s="269"/>
      <c r="S22" s="202">
        <f t="shared" si="0"/>
        <v>121</v>
      </c>
      <c r="AA22" s="215"/>
    </row>
    <row r="23" spans="1:27" ht="15" customHeight="1">
      <c r="A23" s="632">
        <f>SUM(E21:E24)</f>
        <v>567</v>
      </c>
      <c r="B23" s="42">
        <v>92</v>
      </c>
      <c r="C23" s="533">
        <f>E23-B23</f>
        <v>36</v>
      </c>
      <c r="D23" s="42">
        <v>0</v>
      </c>
      <c r="E23" s="42">
        <v>128</v>
      </c>
      <c r="F23" s="534">
        <f>IF(E23&gt;E18,1,IF(E23&lt;E18,0,0.5))</f>
        <v>0</v>
      </c>
      <c r="G23" s="629"/>
      <c r="H23" s="631"/>
      <c r="J23" s="41" t="s">
        <v>222</v>
      </c>
      <c r="K23" s="199">
        <v>89</v>
      </c>
      <c r="L23" s="536">
        <f t="shared" si="2"/>
        <v>53</v>
      </c>
      <c r="M23" s="199">
        <v>0</v>
      </c>
      <c r="N23" s="199">
        <v>142</v>
      </c>
      <c r="O23" s="538">
        <f>Y15</f>
        <v>3</v>
      </c>
      <c r="P23" s="628">
        <f>SUM(O23:O26)</f>
        <v>12</v>
      </c>
      <c r="Q23" s="630"/>
      <c r="R23" s="269"/>
      <c r="S23" s="202">
        <f t="shared" si="0"/>
        <v>142</v>
      </c>
      <c r="AA23" s="215"/>
    </row>
    <row r="24" spans="1:27" ht="15" customHeight="1">
      <c r="A24" s="633"/>
      <c r="B24" s="42">
        <v>88</v>
      </c>
      <c r="C24" s="533">
        <f>E24-B24</f>
        <v>45</v>
      </c>
      <c r="D24" s="42">
        <v>2</v>
      </c>
      <c r="E24" s="42">
        <v>133</v>
      </c>
      <c r="F24" s="534">
        <f>IF(E24&gt;E19,1,IF(E24&lt;E19,0,0.5))</f>
        <v>0</v>
      </c>
      <c r="G24" s="629"/>
      <c r="H24" s="631"/>
      <c r="J24" s="213" t="str">
        <f>IF(ISERROR(INDEX(Mä!$C$7:$C$37,MATCH(Fin_Mä!J23,VLMänner,0))),"",INDEX(Mä!$C$7:$C$37,MATCH(Fin_Mä!J23,VLMänner,0)))</f>
        <v>SG Einheit Dresden-Mitte</v>
      </c>
      <c r="K24" s="42">
        <v>77</v>
      </c>
      <c r="L24" s="533">
        <f t="shared" si="2"/>
        <v>45</v>
      </c>
      <c r="M24" s="42">
        <v>2</v>
      </c>
      <c r="N24" s="42">
        <v>122</v>
      </c>
      <c r="O24" s="534">
        <f>Y16</f>
        <v>3</v>
      </c>
      <c r="P24" s="629"/>
      <c r="Q24" s="631"/>
      <c r="R24" s="269"/>
      <c r="S24" s="202">
        <f t="shared" si="0"/>
        <v>122</v>
      </c>
      <c r="AA24" s="215"/>
    </row>
    <row r="25" spans="10:27" ht="15" customHeight="1">
      <c r="J25" s="632">
        <f>SUM(N23:N26)</f>
        <v>545</v>
      </c>
      <c r="K25" s="42">
        <v>95</v>
      </c>
      <c r="L25" s="533">
        <f t="shared" si="2"/>
        <v>45</v>
      </c>
      <c r="M25" s="42">
        <v>1</v>
      </c>
      <c r="N25" s="42">
        <v>140</v>
      </c>
      <c r="O25" s="534">
        <f>Y17</f>
        <v>2</v>
      </c>
      <c r="P25" s="629"/>
      <c r="Q25" s="631"/>
      <c r="R25" s="271"/>
      <c r="S25" s="202">
        <f t="shared" si="0"/>
        <v>140</v>
      </c>
      <c r="AA25" s="215"/>
    </row>
    <row r="26" spans="1:27" ht="15" customHeight="1" thickBot="1">
      <c r="A26" s="41" t="s">
        <v>222</v>
      </c>
      <c r="B26" s="42">
        <v>97</v>
      </c>
      <c r="C26" s="533">
        <f>E26-B26</f>
        <v>36</v>
      </c>
      <c r="D26" s="42">
        <v>3</v>
      </c>
      <c r="E26" s="42">
        <v>133</v>
      </c>
      <c r="F26" s="534">
        <f>IF(E26&gt;E31,1,IF(E26&lt;E31,0,0.5))</f>
        <v>1</v>
      </c>
      <c r="G26" s="637">
        <f>SUM(F26:F29)</f>
        <v>2</v>
      </c>
      <c r="H26" s="631"/>
      <c r="J26" s="636"/>
      <c r="K26" s="195">
        <v>87</v>
      </c>
      <c r="L26" s="535">
        <f t="shared" si="2"/>
        <v>54</v>
      </c>
      <c r="M26" s="195">
        <v>1</v>
      </c>
      <c r="N26" s="195">
        <v>141</v>
      </c>
      <c r="O26" s="537">
        <f>Y18</f>
        <v>4</v>
      </c>
      <c r="P26" s="634"/>
      <c r="Q26" s="635"/>
      <c r="R26" s="269"/>
      <c r="S26" s="202">
        <f t="shared" si="0"/>
        <v>141</v>
      </c>
      <c r="AA26" s="215"/>
    </row>
    <row r="27" spans="1:28" ht="15" customHeight="1">
      <c r="A27" s="213" t="str">
        <f>IF(ISERROR(INDEX(Mä!$C$7:$C$37,MATCH(Fin_Mä!A26,VLMänner,0))),"",INDEX(Mä!$C$7:$C$37,MATCH(Fin_Mä!A26,VLMänner,0)))</f>
        <v>SG Einheit Dresden-Mitte</v>
      </c>
      <c r="B27" s="42">
        <v>101</v>
      </c>
      <c r="C27" s="533">
        <f>E27-B27</f>
        <v>49</v>
      </c>
      <c r="D27" s="42">
        <v>0</v>
      </c>
      <c r="E27" s="42">
        <v>150</v>
      </c>
      <c r="F27" s="534">
        <f>IF(E27&gt;E32,1,IF(E27&lt;E32,0,0.5))</f>
        <v>1</v>
      </c>
      <c r="G27" s="629"/>
      <c r="H27" s="631"/>
      <c r="J27" s="41" t="s">
        <v>294</v>
      </c>
      <c r="K27" s="199">
        <v>84</v>
      </c>
      <c r="L27" s="536">
        <f t="shared" si="2"/>
        <v>35</v>
      </c>
      <c r="M27" s="199">
        <v>0</v>
      </c>
      <c r="N27" s="199">
        <v>119</v>
      </c>
      <c r="O27" s="538">
        <f>Z15</f>
        <v>1</v>
      </c>
      <c r="P27" s="628">
        <f>SUM(O27:O30)</f>
        <v>7</v>
      </c>
      <c r="Q27" s="630"/>
      <c r="R27" s="269"/>
      <c r="S27" s="202">
        <f t="shared" si="0"/>
        <v>119</v>
      </c>
      <c r="AA27" s="215"/>
      <c r="AB27" s="215"/>
    </row>
    <row r="28" spans="1:19" ht="15" customHeight="1">
      <c r="A28" s="632">
        <f>SUM(E26:E29)</f>
        <v>540</v>
      </c>
      <c r="B28" s="42">
        <v>91</v>
      </c>
      <c r="C28" s="533">
        <f>E28-B28</f>
        <v>50</v>
      </c>
      <c r="D28" s="42">
        <v>0</v>
      </c>
      <c r="E28" s="42">
        <v>141</v>
      </c>
      <c r="F28" s="534">
        <f>IF(E28&gt;E33,1,IF(E28&lt;E33,0,0.5))</f>
        <v>0</v>
      </c>
      <c r="G28" s="629"/>
      <c r="H28" s="631"/>
      <c r="J28" s="213" t="str">
        <f>IF(ISERROR(INDEX(Mä!$C$7:$C$37,MATCH(Fin_Mä!J27,VLMänner,0))),"",INDEX(Mä!$C$7:$C$37,MATCH(Fin_Mä!J27,VLMänner,0)))</f>
        <v>TSV 1865 Ohorn</v>
      </c>
      <c r="K28" s="42">
        <v>80</v>
      </c>
      <c r="L28" s="533">
        <f t="shared" si="2"/>
        <v>41</v>
      </c>
      <c r="M28" s="42">
        <v>1</v>
      </c>
      <c r="N28" s="42">
        <v>121</v>
      </c>
      <c r="O28" s="534">
        <f>Z16</f>
        <v>2</v>
      </c>
      <c r="P28" s="629"/>
      <c r="Q28" s="631"/>
      <c r="R28" s="269"/>
      <c r="S28" s="202">
        <f t="shared" si="0"/>
        <v>121</v>
      </c>
    </row>
    <row r="29" spans="1:19" ht="15" customHeight="1">
      <c r="A29" s="633"/>
      <c r="B29" s="42">
        <v>89</v>
      </c>
      <c r="C29" s="533">
        <f>E29-B29</f>
        <v>27</v>
      </c>
      <c r="D29" s="42">
        <v>1</v>
      </c>
      <c r="E29" s="42">
        <v>116</v>
      </c>
      <c r="F29" s="534">
        <f>IF(E29&gt;E34,1,IF(E29&lt;E34,0,0.5))</f>
        <v>0</v>
      </c>
      <c r="G29" s="629"/>
      <c r="H29" s="631"/>
      <c r="J29" s="632">
        <f>SUM(N27:N30)</f>
        <v>511</v>
      </c>
      <c r="K29" s="42">
        <v>78</v>
      </c>
      <c r="L29" s="533">
        <f t="shared" si="2"/>
        <v>59</v>
      </c>
      <c r="M29" s="42">
        <v>0</v>
      </c>
      <c r="N29" s="42">
        <v>137</v>
      </c>
      <c r="O29" s="534">
        <f>Z17</f>
        <v>1</v>
      </c>
      <c r="P29" s="629"/>
      <c r="Q29" s="631"/>
      <c r="R29" s="271"/>
      <c r="S29" s="202">
        <f t="shared" si="0"/>
        <v>137</v>
      </c>
    </row>
    <row r="30" spans="1:19" ht="15" customHeight="1">
      <c r="A30" s="638" t="s">
        <v>139</v>
      </c>
      <c r="B30" s="639"/>
      <c r="C30" s="639"/>
      <c r="D30" s="639"/>
      <c r="E30" s="639"/>
      <c r="F30" s="639"/>
      <c r="G30" s="639"/>
      <c r="H30" s="640"/>
      <c r="J30" s="633"/>
      <c r="K30" s="42">
        <v>90</v>
      </c>
      <c r="L30" s="533">
        <f t="shared" si="2"/>
        <v>44</v>
      </c>
      <c r="M30" s="42">
        <v>1</v>
      </c>
      <c r="N30" s="42">
        <v>134</v>
      </c>
      <c r="O30" s="534">
        <f>Z18</f>
        <v>3</v>
      </c>
      <c r="P30" s="629"/>
      <c r="Q30" s="631"/>
      <c r="R30" s="268"/>
      <c r="S30" s="202">
        <f t="shared" si="0"/>
        <v>134</v>
      </c>
    </row>
    <row r="31" spans="1:20" ht="15" customHeight="1">
      <c r="A31" s="41" t="s">
        <v>211</v>
      </c>
      <c r="B31" s="42">
        <v>76</v>
      </c>
      <c r="C31" s="533">
        <f>E31-B31</f>
        <v>44</v>
      </c>
      <c r="D31" s="42">
        <v>1</v>
      </c>
      <c r="E31" s="42">
        <v>120</v>
      </c>
      <c r="F31" s="534">
        <f>IF(E31&gt;E26,1,IF(E31&lt;E26,0,0.5))</f>
        <v>0</v>
      </c>
      <c r="G31" s="637">
        <f>SUM(F31:F34)</f>
        <v>2</v>
      </c>
      <c r="H31" s="631"/>
      <c r="T31" s="37"/>
    </row>
    <row r="32" spans="1:23" ht="15" customHeight="1">
      <c r="A32" s="213" t="str">
        <f>IF(ISERROR(INDEX(Mä!$C$7:$C$37,MATCH(Fin_Mä!A31,VLMänner,0))),"",INDEX(Mä!$C$7:$C$37,MATCH(Fin_Mä!A31,VLMänner,0)))</f>
        <v>Hohnsteiner SV</v>
      </c>
      <c r="B32" s="42">
        <v>88</v>
      </c>
      <c r="C32" s="533">
        <f>E32-B32</f>
        <v>45</v>
      </c>
      <c r="D32" s="42">
        <v>1</v>
      </c>
      <c r="E32" s="42">
        <v>133</v>
      </c>
      <c r="F32" s="534">
        <f>IF(E32&gt;E27,1,IF(E32&lt;E27,0,0.5))</f>
        <v>0</v>
      </c>
      <c r="G32" s="629"/>
      <c r="H32" s="631"/>
      <c r="T32" s="49"/>
      <c r="W32" s="215"/>
    </row>
    <row r="33" spans="1:23" ht="15" customHeight="1">
      <c r="A33" s="632">
        <f>SUM(E31:E34)</f>
        <v>535</v>
      </c>
      <c r="B33" s="42">
        <v>88</v>
      </c>
      <c r="C33" s="533">
        <f>E33-B33</f>
        <v>54</v>
      </c>
      <c r="D33" s="42">
        <v>2</v>
      </c>
      <c r="E33" s="42">
        <v>142</v>
      </c>
      <c r="F33" s="534">
        <f>IF(E33&gt;E28,1,IF(E33&lt;E28,0,0.5))</f>
        <v>1</v>
      </c>
      <c r="G33" s="629"/>
      <c r="H33" s="631"/>
      <c r="J33" s="107"/>
      <c r="T33" s="49"/>
      <c r="W33" s="215"/>
    </row>
    <row r="34" spans="1:20" ht="15" customHeight="1">
      <c r="A34" s="633"/>
      <c r="B34" s="42">
        <v>95</v>
      </c>
      <c r="C34" s="533">
        <f>E34-B34</f>
        <v>45</v>
      </c>
      <c r="D34" s="42">
        <v>1</v>
      </c>
      <c r="E34" s="42">
        <v>140</v>
      </c>
      <c r="F34" s="534">
        <f>IF(E34&gt;E29,1,IF(E34&lt;E29,0,0.5))</f>
        <v>1</v>
      </c>
      <c r="G34" s="629"/>
      <c r="H34" s="631"/>
      <c r="J34" s="108"/>
      <c r="T34" s="147"/>
    </row>
    <row r="35" spans="10:20" ht="15" customHeight="1">
      <c r="J35" s="106"/>
      <c r="S35" s="216"/>
      <c r="T35" s="216"/>
    </row>
    <row r="36" spans="1:20" ht="15" customHeight="1">
      <c r="A36" s="41" t="s">
        <v>221</v>
      </c>
      <c r="B36" s="42">
        <v>95</v>
      </c>
      <c r="C36" s="533">
        <f>E36-B36</f>
        <v>45</v>
      </c>
      <c r="D36" s="42">
        <v>1</v>
      </c>
      <c r="E36" s="42">
        <v>140</v>
      </c>
      <c r="F36" s="534">
        <f>IF(E36&gt;E41,1,IF(E36&lt;E41,0,0.5))</f>
        <v>0</v>
      </c>
      <c r="G36" s="637">
        <f>SUM(F36:F39)</f>
        <v>0</v>
      </c>
      <c r="H36" s="631"/>
      <c r="J36" s="107"/>
      <c r="S36" s="216"/>
      <c r="T36" s="216"/>
    </row>
    <row r="37" spans="1:20" ht="15" customHeight="1">
      <c r="A37" s="213" t="str">
        <f>IF(ISERROR(INDEX(Mä!$C$7:$C$37,MATCH(Fin_Mä!A36,VLMänner,0))),"",INDEX(Mä!$C$7:$C$37,MATCH(Fin_Mä!A36,VLMänner,0)))</f>
        <v>Radeberger SV</v>
      </c>
      <c r="B37" s="42">
        <v>87</v>
      </c>
      <c r="C37" s="533">
        <f>E37-B37</f>
        <v>41</v>
      </c>
      <c r="D37" s="42">
        <v>0</v>
      </c>
      <c r="E37" s="42">
        <v>128</v>
      </c>
      <c r="F37" s="534">
        <f>IF(E37&gt;E42,1,IF(E37&lt;E42,0,0.5))</f>
        <v>0</v>
      </c>
      <c r="G37" s="629"/>
      <c r="H37" s="631"/>
      <c r="S37" s="216"/>
      <c r="T37" s="216"/>
    </row>
    <row r="38" spans="1:20" ht="15" customHeight="1">
      <c r="A38" s="632">
        <f>SUM(E36:E39)</f>
        <v>521</v>
      </c>
      <c r="B38" s="42">
        <v>88</v>
      </c>
      <c r="C38" s="533">
        <f>E38-B38</f>
        <v>41</v>
      </c>
      <c r="D38" s="42">
        <v>0</v>
      </c>
      <c r="E38" s="42">
        <v>129</v>
      </c>
      <c r="F38" s="534">
        <f>IF(E38&gt;E43,1,IF(E38&lt;E43,0,0.5))</f>
        <v>0</v>
      </c>
      <c r="G38" s="629"/>
      <c r="H38" s="631"/>
      <c r="J38" s="281"/>
      <c r="S38" s="216"/>
      <c r="T38" s="216"/>
    </row>
    <row r="39" spans="1:8" ht="15" customHeight="1">
      <c r="A39" s="633"/>
      <c r="B39" s="42">
        <v>81</v>
      </c>
      <c r="C39" s="533">
        <f>E39-B39</f>
        <v>43</v>
      </c>
      <c r="D39" s="42">
        <v>1</v>
      </c>
      <c r="E39" s="42">
        <v>124</v>
      </c>
      <c r="F39" s="534">
        <f>IF(E39&gt;E44,1,IF(E39&lt;E44,0,0.5))</f>
        <v>0</v>
      </c>
      <c r="G39" s="629"/>
      <c r="H39" s="631"/>
    </row>
    <row r="40" spans="1:8" ht="15" customHeight="1">
      <c r="A40" s="638" t="s">
        <v>140</v>
      </c>
      <c r="B40" s="639"/>
      <c r="C40" s="639"/>
      <c r="D40" s="639"/>
      <c r="E40" s="639"/>
      <c r="F40" s="639"/>
      <c r="G40" s="639"/>
      <c r="H40" s="640"/>
    </row>
    <row r="41" spans="1:8" ht="15" customHeight="1">
      <c r="A41" s="41" t="s">
        <v>294</v>
      </c>
      <c r="B41" s="42">
        <v>89</v>
      </c>
      <c r="C41" s="533">
        <f>E41-B41</f>
        <v>61</v>
      </c>
      <c r="D41" s="42">
        <v>0</v>
      </c>
      <c r="E41" s="42">
        <v>150</v>
      </c>
      <c r="F41" s="534">
        <f>IF(E41&gt;E36,1,IF(E41&lt;E36,0,0.5))</f>
        <v>1</v>
      </c>
      <c r="G41" s="637">
        <f>SUM(F41:F44)</f>
        <v>4</v>
      </c>
      <c r="H41" s="631"/>
    </row>
    <row r="42" spans="1:8" ht="15" customHeight="1">
      <c r="A42" s="213" t="str">
        <f>IF(ISERROR(INDEX(Mä!$C$7:$C$37,MATCH(Fin_Mä!A41,VLMänner,0))),"",INDEX(Mä!$C$7:$C$37,MATCH(Fin_Mä!A41,VLMänner,0)))</f>
        <v>TSV 1865 Ohorn</v>
      </c>
      <c r="B42" s="42">
        <v>86</v>
      </c>
      <c r="C42" s="533">
        <f>E42-B42</f>
        <v>43</v>
      </c>
      <c r="D42" s="42">
        <v>0</v>
      </c>
      <c r="E42" s="42">
        <v>129</v>
      </c>
      <c r="F42" s="534">
        <f>IF(E42&gt;E37,1,IF(E42&lt;E37,0,0.5))</f>
        <v>1</v>
      </c>
      <c r="G42" s="629"/>
      <c r="H42" s="631"/>
    </row>
    <row r="43" spans="1:8" ht="15" customHeight="1">
      <c r="A43" s="632">
        <f>SUM(E41:E44)</f>
        <v>538</v>
      </c>
      <c r="B43" s="42">
        <v>89</v>
      </c>
      <c r="C43" s="533">
        <f>E43-B43</f>
        <v>45</v>
      </c>
      <c r="D43" s="42">
        <v>1</v>
      </c>
      <c r="E43" s="42">
        <v>134</v>
      </c>
      <c r="F43" s="534">
        <f>IF(E43&gt;E38,1,IF(E43&lt;E38,0,0.5))</f>
        <v>1</v>
      </c>
      <c r="G43" s="629"/>
      <c r="H43" s="631"/>
    </row>
    <row r="44" spans="1:8" ht="15" customHeight="1">
      <c r="A44" s="633"/>
      <c r="B44" s="42">
        <v>89</v>
      </c>
      <c r="C44" s="533">
        <f>E44-B44</f>
        <v>36</v>
      </c>
      <c r="D44" s="42">
        <v>1</v>
      </c>
      <c r="E44" s="42">
        <v>125</v>
      </c>
      <c r="F44" s="534">
        <f>IF(E44&gt;E39,1,IF(E44&lt;E39,0,0.5))</f>
        <v>1</v>
      </c>
      <c r="G44" s="629"/>
      <c r="H44" s="631"/>
    </row>
  </sheetData>
  <sheetProtection/>
  <mergeCells count="44">
    <mergeCell ref="A3:Q3"/>
    <mergeCell ref="A4:L4"/>
    <mergeCell ref="J11:Q12"/>
    <mergeCell ref="H31:H34"/>
    <mergeCell ref="A33:A34"/>
    <mergeCell ref="H41:H44"/>
    <mergeCell ref="G36:G39"/>
    <mergeCell ref="A38:A39"/>
    <mergeCell ref="H36:H39"/>
    <mergeCell ref="G41:G44"/>
    <mergeCell ref="A43:A44"/>
    <mergeCell ref="G31:G34"/>
    <mergeCell ref="A40:H40"/>
    <mergeCell ref="H11:H14"/>
    <mergeCell ref="H16:H19"/>
    <mergeCell ref="A20:H20"/>
    <mergeCell ref="H21:H24"/>
    <mergeCell ref="H26:H29"/>
    <mergeCell ref="A30:H30"/>
    <mergeCell ref="A28:A29"/>
    <mergeCell ref="G16:G19"/>
    <mergeCell ref="A18:A19"/>
    <mergeCell ref="P15:P18"/>
    <mergeCell ref="Q15:Q18"/>
    <mergeCell ref="J17:J18"/>
    <mergeCell ref="G26:G29"/>
    <mergeCell ref="G21:G24"/>
    <mergeCell ref="A23:A24"/>
    <mergeCell ref="G6:G9"/>
    <mergeCell ref="A8:A9"/>
    <mergeCell ref="G11:G14"/>
    <mergeCell ref="A13:A14"/>
    <mergeCell ref="H6:H9"/>
    <mergeCell ref="A10:H10"/>
    <mergeCell ref="A1:Q1"/>
    <mergeCell ref="P27:P30"/>
    <mergeCell ref="Q27:Q30"/>
    <mergeCell ref="J29:J30"/>
    <mergeCell ref="P19:P22"/>
    <mergeCell ref="Q19:Q22"/>
    <mergeCell ref="J21:J22"/>
    <mergeCell ref="P23:P26"/>
    <mergeCell ref="Q23:Q26"/>
    <mergeCell ref="J25:J26"/>
  </mergeCells>
  <conditionalFormatting sqref="F6:F9 F11:F14 F16:F19 F26:F29 F36:F39 F21:F24 F31:F34 F41:F44 K15:O30 A6 A11 A16 A21 A26 A31 A36 A41 J15 J19 J23 J27">
    <cfRule type="cellIs" priority="40" dxfId="376" operator="equal">
      <formula>""</formula>
    </cfRule>
  </conditionalFormatting>
  <conditionalFormatting sqref="C11:C14">
    <cfRule type="cellIs" priority="38" dxfId="376" operator="equal">
      <formula>""</formula>
    </cfRule>
  </conditionalFormatting>
  <conditionalFormatting sqref="C6:C9">
    <cfRule type="cellIs" priority="31" dxfId="260" operator="equal" stopIfTrue="1">
      <formula>""</formula>
    </cfRule>
  </conditionalFormatting>
  <conditionalFormatting sqref="C16:C19">
    <cfRule type="cellIs" priority="30" dxfId="376" operator="equal">
      <formula>""</formula>
    </cfRule>
  </conditionalFormatting>
  <conditionalFormatting sqref="C21:C24">
    <cfRule type="cellIs" priority="29" dxfId="376" operator="equal">
      <formula>""</formula>
    </cfRule>
  </conditionalFormatting>
  <conditionalFormatting sqref="C26:C29">
    <cfRule type="cellIs" priority="28" dxfId="376" operator="equal">
      <formula>""</formula>
    </cfRule>
  </conditionalFormatting>
  <conditionalFormatting sqref="C31:C34">
    <cfRule type="cellIs" priority="27" dxfId="376" operator="equal">
      <formula>""</formula>
    </cfRule>
  </conditionalFormatting>
  <conditionalFormatting sqref="C36:C39">
    <cfRule type="cellIs" priority="26" dxfId="376" operator="equal">
      <formula>""</formula>
    </cfRule>
  </conditionalFormatting>
  <conditionalFormatting sqref="C41:C44">
    <cfRule type="cellIs" priority="25" dxfId="376" operator="equal">
      <formula>""</formula>
    </cfRule>
  </conditionalFormatting>
  <conditionalFormatting sqref="B6:B9">
    <cfRule type="cellIs" priority="24" dxfId="260" operator="equal" stopIfTrue="1">
      <formula>""</formula>
    </cfRule>
  </conditionalFormatting>
  <conditionalFormatting sqref="E6:E9">
    <cfRule type="cellIs" priority="23" dxfId="376" operator="equal">
      <formula>""</formula>
    </cfRule>
  </conditionalFormatting>
  <conditionalFormatting sqref="D6:D9">
    <cfRule type="cellIs" priority="22" dxfId="260" operator="equal" stopIfTrue="1">
      <formula>""</formula>
    </cfRule>
  </conditionalFormatting>
  <conditionalFormatting sqref="B11:B14">
    <cfRule type="cellIs" priority="21" dxfId="376" operator="equal">
      <formula>""</formula>
    </cfRule>
  </conditionalFormatting>
  <conditionalFormatting sqref="E11:E14">
    <cfRule type="cellIs" priority="20" dxfId="376" operator="equal">
      <formula>""</formula>
    </cfRule>
  </conditionalFormatting>
  <conditionalFormatting sqref="D11:D14">
    <cfRule type="cellIs" priority="19" dxfId="376" operator="equal">
      <formula>""</formula>
    </cfRule>
  </conditionalFormatting>
  <conditionalFormatting sqref="B16:B19">
    <cfRule type="cellIs" priority="18" dxfId="376" operator="equal">
      <formula>""</formula>
    </cfRule>
  </conditionalFormatting>
  <conditionalFormatting sqref="E16:E19">
    <cfRule type="cellIs" priority="17" dxfId="376" operator="equal">
      <formula>""</formula>
    </cfRule>
  </conditionalFormatting>
  <conditionalFormatting sqref="D16:D19">
    <cfRule type="cellIs" priority="16" dxfId="376" operator="equal">
      <formula>""</formula>
    </cfRule>
  </conditionalFormatting>
  <conditionalFormatting sqref="B21:B24">
    <cfRule type="cellIs" priority="15" dxfId="376" operator="equal">
      <formula>""</formula>
    </cfRule>
  </conditionalFormatting>
  <conditionalFormatting sqref="E21:E24">
    <cfRule type="cellIs" priority="14" dxfId="376" operator="equal">
      <formula>""</formula>
    </cfRule>
  </conditionalFormatting>
  <conditionalFormatting sqref="D21:D24">
    <cfRule type="cellIs" priority="13" dxfId="376" operator="equal">
      <formula>""</formula>
    </cfRule>
  </conditionalFormatting>
  <conditionalFormatting sqref="B26:B29">
    <cfRule type="cellIs" priority="12" dxfId="376" operator="equal">
      <formula>""</formula>
    </cfRule>
  </conditionalFormatting>
  <conditionalFormatting sqref="E26:E29">
    <cfRule type="cellIs" priority="11" dxfId="376" operator="equal">
      <formula>""</formula>
    </cfRule>
  </conditionalFormatting>
  <conditionalFormatting sqref="D26:D29">
    <cfRule type="cellIs" priority="10" dxfId="376" operator="equal">
      <formula>""</formula>
    </cfRule>
  </conditionalFormatting>
  <conditionalFormatting sqref="B31:B34">
    <cfRule type="cellIs" priority="9" dxfId="376" operator="equal">
      <formula>""</formula>
    </cfRule>
  </conditionalFormatting>
  <conditionalFormatting sqref="E31:E34">
    <cfRule type="cellIs" priority="8" dxfId="376" operator="equal">
      <formula>""</formula>
    </cfRule>
  </conditionalFormatting>
  <conditionalFormatting sqref="D31:D34">
    <cfRule type="cellIs" priority="7" dxfId="376" operator="equal">
      <formula>""</formula>
    </cfRule>
  </conditionalFormatting>
  <conditionalFormatting sqref="B36:B39">
    <cfRule type="cellIs" priority="6" dxfId="376" operator="equal">
      <formula>""</formula>
    </cfRule>
  </conditionalFormatting>
  <conditionalFormatting sqref="E36:E39">
    <cfRule type="cellIs" priority="5" dxfId="376" operator="equal">
      <formula>""</formula>
    </cfRule>
  </conditionalFormatting>
  <conditionalFormatting sqref="D36:D39">
    <cfRule type="cellIs" priority="4" dxfId="376" operator="equal">
      <formula>""</formula>
    </cfRule>
  </conditionalFormatting>
  <conditionalFormatting sqref="B41:B44">
    <cfRule type="cellIs" priority="3" dxfId="376" operator="equal">
      <formula>""</formula>
    </cfRule>
  </conditionalFormatting>
  <conditionalFormatting sqref="E41:E44">
    <cfRule type="cellIs" priority="2" dxfId="376" operator="equal">
      <formula>""</formula>
    </cfRule>
  </conditionalFormatting>
  <conditionalFormatting sqref="D41:D44">
    <cfRule type="cellIs" priority="1" dxfId="376" operator="equal">
      <formula>""</formula>
    </cfRule>
  </conditionalFormatting>
  <dataValidations count="1">
    <dataValidation type="list" allowBlank="1" showInputMessage="1" showErrorMessage="1" sqref="A6 A11 A16 A21 A26 A31 A36 A41 J15 J19 J23 J27">
      <formula1>VLMänner</formula1>
    </dataValidation>
  </dataValidations>
  <printOptions horizontalCentered="1" verticalCentered="1"/>
  <pageMargins left="0.984251968503937" right="0.984251968503937" top="0.1968503937007874" bottom="0.1968503937007874" header="0" footer="0"/>
  <pageSetup fitToHeight="1" fitToWidth="1" horizontalDpi="300" verticalDpi="3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1">
      <selection activeCell="F21" sqref="F21:F23"/>
    </sheetView>
  </sheetViews>
  <sheetFormatPr defaultColWidth="11.421875" defaultRowHeight="12.75"/>
  <cols>
    <col min="1" max="1" width="3.57421875" style="216" customWidth="1"/>
    <col min="2" max="2" width="25.00390625" style="216" customWidth="1"/>
    <col min="3" max="3" width="22.28125" style="216" customWidth="1"/>
    <col min="4" max="4" width="8.421875" style="216" customWidth="1"/>
    <col min="5" max="5" width="4.57421875" style="216" customWidth="1"/>
    <col min="6" max="8" width="5.8515625" style="216" customWidth="1"/>
    <col min="9" max="10" width="3.8515625" style="216" customWidth="1"/>
    <col min="11" max="11" width="5.421875" style="216" hidden="1" customWidth="1"/>
    <col min="12" max="14" width="11.421875" style="216" hidden="1" customWidth="1"/>
    <col min="15" max="16" width="11.421875" style="216" customWidth="1"/>
    <col min="17" max="16384" width="11.421875" style="216" customWidth="1"/>
  </cols>
  <sheetData>
    <row r="1" spans="1:11" ht="35.25">
      <c r="A1" s="626" t="s">
        <v>160</v>
      </c>
      <c r="B1" s="626"/>
      <c r="C1" s="626"/>
      <c r="D1" s="626"/>
      <c r="E1" s="626"/>
      <c r="F1" s="626"/>
      <c r="G1" s="626"/>
      <c r="H1" s="626"/>
      <c r="I1" s="626"/>
      <c r="J1" s="626"/>
      <c r="K1" s="254"/>
    </row>
    <row r="2" spans="1:11" ht="12.75">
      <c r="A2" s="218"/>
      <c r="B2" s="219"/>
      <c r="C2" s="219"/>
      <c r="D2" s="219"/>
      <c r="E2" s="218"/>
      <c r="F2" s="218"/>
      <c r="G2" s="218"/>
      <c r="H2" s="218"/>
      <c r="I2" s="218"/>
      <c r="J2" s="218"/>
      <c r="K2" s="218"/>
    </row>
    <row r="3" spans="1:11" ht="15">
      <c r="A3" s="220" t="s">
        <v>156</v>
      </c>
      <c r="B3" s="220"/>
      <c r="C3" s="220"/>
      <c r="D3" s="220"/>
      <c r="E3" s="221" t="s">
        <v>382</v>
      </c>
      <c r="F3" s="221"/>
      <c r="G3" s="221"/>
      <c r="H3" s="221"/>
      <c r="I3" s="221"/>
      <c r="J3" s="221"/>
      <c r="K3" s="221"/>
    </row>
    <row r="4" spans="1:14" ht="12.75" customHeight="1">
      <c r="A4" s="218"/>
      <c r="B4" s="219"/>
      <c r="C4" s="219"/>
      <c r="D4" s="219"/>
      <c r="E4" s="218"/>
      <c r="F4" s="218"/>
      <c r="G4" s="218"/>
      <c r="H4" s="218"/>
      <c r="I4" s="218"/>
      <c r="J4" s="218"/>
      <c r="K4" s="218"/>
      <c r="N4" s="251"/>
    </row>
    <row r="5" spans="1:14" ht="16.5">
      <c r="A5" s="222" t="s">
        <v>143</v>
      </c>
      <c r="B5" s="223"/>
      <c r="C5" s="223"/>
      <c r="D5" s="223"/>
      <c r="E5" s="224" t="s">
        <v>1</v>
      </c>
      <c r="F5" s="225"/>
      <c r="G5" s="225"/>
      <c r="H5" s="225"/>
      <c r="I5" s="225"/>
      <c r="J5" s="226"/>
      <c r="N5" s="251"/>
    </row>
    <row r="6" spans="1:15" ht="16.5">
      <c r="A6" s="227" t="s">
        <v>3</v>
      </c>
      <c r="B6" s="228" t="s">
        <v>4</v>
      </c>
      <c r="C6" s="229" t="s">
        <v>5</v>
      </c>
      <c r="D6" s="229"/>
      <c r="E6" s="230" t="s">
        <v>6</v>
      </c>
      <c r="F6" s="255" t="s">
        <v>7</v>
      </c>
      <c r="G6" s="256" t="s">
        <v>8</v>
      </c>
      <c r="H6" s="256" t="s">
        <v>9</v>
      </c>
      <c r="I6" s="256" t="s">
        <v>10</v>
      </c>
      <c r="J6" s="257" t="s">
        <v>11</v>
      </c>
      <c r="K6" s="258"/>
      <c r="L6" s="131" t="s">
        <v>21</v>
      </c>
      <c r="M6" s="131"/>
      <c r="N6" s="125"/>
      <c r="O6" s="122"/>
    </row>
    <row r="7" spans="1:14" ht="18.75" customHeight="1">
      <c r="A7" s="235">
        <v>37</v>
      </c>
      <c r="B7" s="88" t="s">
        <v>308</v>
      </c>
      <c r="C7" s="82" t="s">
        <v>309</v>
      </c>
      <c r="D7" s="36"/>
      <c r="E7" s="236"/>
      <c r="F7" s="83">
        <v>378</v>
      </c>
      <c r="G7" s="45">
        <v>237</v>
      </c>
      <c r="H7" s="84">
        <f aca="true" t="shared" si="0" ref="H7:H38">IF(SUM(F7,G7)&gt;0,SUM(F7,G7),"")</f>
        <v>615</v>
      </c>
      <c r="I7" s="85">
        <v>2</v>
      </c>
      <c r="J7" s="128">
        <f aca="true" t="shared" si="1" ref="J7:J38">IF(M7&gt;0,M7,"")</f>
        <v>1</v>
      </c>
      <c r="K7" s="242"/>
      <c r="L7" s="131">
        <f aca="true" t="shared" si="2" ref="L7:L38">IF(SUM(H7)&gt;0,100000*H7+1000*G7-I7,"")</f>
        <v>61736998</v>
      </c>
      <c r="M7" s="131">
        <f aca="true" t="shared" si="3" ref="M7:M38">IF(SUM(H7)&gt;0,RANK(L7,$L$7:$L$38,0),"")</f>
        <v>1</v>
      </c>
      <c r="N7" s="131"/>
    </row>
    <row r="8" spans="1:14" ht="18.75" customHeight="1">
      <c r="A8" s="238">
        <v>31</v>
      </c>
      <c r="B8" s="88" t="s">
        <v>312</v>
      </c>
      <c r="C8" s="82" t="s">
        <v>301</v>
      </c>
      <c r="D8" s="90"/>
      <c r="E8" s="239"/>
      <c r="F8" s="83">
        <v>368</v>
      </c>
      <c r="G8" s="45">
        <v>193</v>
      </c>
      <c r="H8" s="84">
        <f t="shared" si="0"/>
        <v>561</v>
      </c>
      <c r="I8" s="89">
        <v>1</v>
      </c>
      <c r="J8" s="86">
        <f t="shared" si="1"/>
        <v>2</v>
      </c>
      <c r="K8" s="242"/>
      <c r="L8" s="131">
        <f t="shared" si="2"/>
        <v>56292999</v>
      </c>
      <c r="M8" s="131">
        <f t="shared" si="3"/>
        <v>2</v>
      </c>
      <c r="N8" s="131"/>
    </row>
    <row r="9" spans="1:14" ht="18.75" customHeight="1">
      <c r="A9" s="235">
        <v>34</v>
      </c>
      <c r="B9" s="25" t="s">
        <v>313</v>
      </c>
      <c r="C9" s="36" t="s">
        <v>314</v>
      </c>
      <c r="D9" s="36"/>
      <c r="E9" s="239">
        <v>0.4895833333333333</v>
      </c>
      <c r="F9" s="83">
        <v>379</v>
      </c>
      <c r="G9" s="45">
        <v>159</v>
      </c>
      <c r="H9" s="84">
        <f t="shared" si="0"/>
        <v>538</v>
      </c>
      <c r="I9" s="89">
        <v>7</v>
      </c>
      <c r="J9" s="86">
        <f t="shared" si="1"/>
        <v>4</v>
      </c>
      <c r="K9" s="242"/>
      <c r="L9" s="131">
        <f t="shared" si="2"/>
        <v>53958993</v>
      </c>
      <c r="M9" s="131">
        <f t="shared" si="3"/>
        <v>4</v>
      </c>
      <c r="N9" s="131"/>
    </row>
    <row r="10" spans="1:14" ht="18.75" customHeight="1">
      <c r="A10" s="238">
        <v>35</v>
      </c>
      <c r="B10" s="437" t="s">
        <v>315</v>
      </c>
      <c r="C10" s="36" t="s">
        <v>314</v>
      </c>
      <c r="D10" s="438"/>
      <c r="E10" s="239"/>
      <c r="F10" s="83">
        <v>367</v>
      </c>
      <c r="G10" s="45">
        <v>171</v>
      </c>
      <c r="H10" s="84">
        <f t="shared" si="0"/>
        <v>538</v>
      </c>
      <c r="I10" s="89">
        <v>6</v>
      </c>
      <c r="J10" s="86">
        <f t="shared" si="1"/>
        <v>3</v>
      </c>
      <c r="K10" s="242"/>
      <c r="L10" s="131">
        <f t="shared" si="2"/>
        <v>53970994</v>
      </c>
      <c r="M10" s="131">
        <f t="shared" si="3"/>
        <v>3</v>
      </c>
      <c r="N10" s="131"/>
    </row>
    <row r="11" spans="1:14" ht="18.75" customHeight="1">
      <c r="A11" s="235">
        <v>22</v>
      </c>
      <c r="B11" s="118" t="s">
        <v>258</v>
      </c>
      <c r="C11" s="119" t="s">
        <v>219</v>
      </c>
      <c r="D11" s="119"/>
      <c r="E11" s="239"/>
      <c r="F11" s="83">
        <v>372</v>
      </c>
      <c r="G11" s="45">
        <v>162</v>
      </c>
      <c r="H11" s="84">
        <f t="shared" si="0"/>
        <v>534</v>
      </c>
      <c r="I11" s="89">
        <v>2</v>
      </c>
      <c r="J11" s="86">
        <f t="shared" si="1"/>
        <v>6</v>
      </c>
      <c r="K11" s="242"/>
      <c r="L11" s="131">
        <f t="shared" si="2"/>
        <v>53561998</v>
      </c>
      <c r="M11" s="131">
        <f t="shared" si="3"/>
        <v>6</v>
      </c>
      <c r="N11" s="131"/>
    </row>
    <row r="12" spans="1:14" ht="18.75" customHeight="1">
      <c r="A12" s="238">
        <v>26</v>
      </c>
      <c r="B12" s="164" t="s">
        <v>310</v>
      </c>
      <c r="C12" s="90" t="s">
        <v>305</v>
      </c>
      <c r="D12" s="90"/>
      <c r="E12" s="239"/>
      <c r="F12" s="83">
        <v>354</v>
      </c>
      <c r="G12" s="45">
        <v>180</v>
      </c>
      <c r="H12" s="84">
        <f t="shared" si="0"/>
        <v>534</v>
      </c>
      <c r="I12" s="89">
        <v>3</v>
      </c>
      <c r="J12" s="86">
        <f t="shared" si="1"/>
        <v>5</v>
      </c>
      <c r="K12" s="242"/>
      <c r="L12" s="131">
        <f t="shared" si="2"/>
        <v>53579997</v>
      </c>
      <c r="M12" s="131">
        <f t="shared" si="3"/>
        <v>5</v>
      </c>
      <c r="N12" s="131"/>
    </row>
    <row r="13" spans="1:14" ht="18.75" customHeight="1">
      <c r="A13" s="235">
        <v>30</v>
      </c>
      <c r="B13" s="118" t="s">
        <v>311</v>
      </c>
      <c r="C13" s="119" t="s">
        <v>307</v>
      </c>
      <c r="D13" s="82"/>
      <c r="E13" s="240">
        <v>0.4513888888888889</v>
      </c>
      <c r="F13" s="83">
        <v>347</v>
      </c>
      <c r="G13" s="45">
        <v>175</v>
      </c>
      <c r="H13" s="84">
        <f t="shared" si="0"/>
        <v>522</v>
      </c>
      <c r="I13" s="89">
        <v>4</v>
      </c>
      <c r="J13" s="86">
        <f t="shared" si="1"/>
        <v>7</v>
      </c>
      <c r="K13" s="242"/>
      <c r="L13" s="131">
        <f t="shared" si="2"/>
        <v>52374996</v>
      </c>
      <c r="M13" s="131">
        <f t="shared" si="3"/>
        <v>7</v>
      </c>
      <c r="N13" s="131"/>
    </row>
    <row r="14" spans="1:14" ht="18.75" customHeight="1">
      <c r="A14" s="238">
        <v>25</v>
      </c>
      <c r="B14" s="25" t="s">
        <v>316</v>
      </c>
      <c r="C14" s="36" t="s">
        <v>317</v>
      </c>
      <c r="D14" s="82"/>
      <c r="E14" s="239">
        <v>0.4131944444444444</v>
      </c>
      <c r="F14" s="83">
        <v>348</v>
      </c>
      <c r="G14" s="45">
        <v>150</v>
      </c>
      <c r="H14" s="84">
        <f t="shared" si="0"/>
        <v>498</v>
      </c>
      <c r="I14" s="89">
        <v>6</v>
      </c>
      <c r="J14" s="86">
        <f t="shared" si="1"/>
        <v>8</v>
      </c>
      <c r="K14" s="242"/>
      <c r="L14" s="131">
        <f t="shared" si="2"/>
        <v>49949994</v>
      </c>
      <c r="M14" s="131">
        <f t="shared" si="3"/>
        <v>8</v>
      </c>
      <c r="N14" s="131"/>
    </row>
    <row r="15" spans="1:14" ht="18.75" customHeight="1">
      <c r="A15" s="235">
        <v>36</v>
      </c>
      <c r="B15" s="25" t="s">
        <v>272</v>
      </c>
      <c r="C15" s="438" t="s">
        <v>273</v>
      </c>
      <c r="D15" s="36"/>
      <c r="E15" s="239"/>
      <c r="F15" s="83">
        <v>334</v>
      </c>
      <c r="G15" s="45">
        <v>163</v>
      </c>
      <c r="H15" s="91">
        <f t="shared" si="0"/>
        <v>497</v>
      </c>
      <c r="I15" s="89">
        <v>11</v>
      </c>
      <c r="J15" s="86">
        <f t="shared" si="1"/>
        <v>9</v>
      </c>
      <c r="K15" s="242"/>
      <c r="L15" s="131">
        <f t="shared" si="2"/>
        <v>49862989</v>
      </c>
      <c r="M15" s="131">
        <f t="shared" si="3"/>
        <v>9</v>
      </c>
      <c r="N15" s="131"/>
    </row>
    <row r="16" spans="1:14" ht="18.75" customHeight="1">
      <c r="A16" s="238">
        <v>27</v>
      </c>
      <c r="B16" s="88" t="s">
        <v>274</v>
      </c>
      <c r="C16" s="82" t="s">
        <v>269</v>
      </c>
      <c r="D16" s="82"/>
      <c r="E16" s="239"/>
      <c r="F16" s="83">
        <v>338</v>
      </c>
      <c r="G16" s="45">
        <v>149</v>
      </c>
      <c r="H16" s="84">
        <f t="shared" si="0"/>
        <v>487</v>
      </c>
      <c r="I16" s="89">
        <v>9</v>
      </c>
      <c r="J16" s="86">
        <f t="shared" si="1"/>
        <v>10</v>
      </c>
      <c r="K16" s="242"/>
      <c r="L16" s="131">
        <f t="shared" si="2"/>
        <v>48848991</v>
      </c>
      <c r="M16" s="131">
        <f t="shared" si="3"/>
        <v>10</v>
      </c>
      <c r="N16" s="131"/>
    </row>
    <row r="17" spans="1:14" ht="18.75" customHeight="1">
      <c r="A17" s="235">
        <v>23</v>
      </c>
      <c r="B17" s="88" t="s">
        <v>209</v>
      </c>
      <c r="C17" s="82" t="s">
        <v>192</v>
      </c>
      <c r="D17" s="82"/>
      <c r="E17" s="239"/>
      <c r="F17" s="83">
        <v>343</v>
      </c>
      <c r="G17" s="45">
        <v>132</v>
      </c>
      <c r="H17" s="84">
        <f t="shared" si="0"/>
        <v>475</v>
      </c>
      <c r="I17" s="89">
        <v>13</v>
      </c>
      <c r="J17" s="86">
        <f t="shared" si="1"/>
        <v>11</v>
      </c>
      <c r="K17" s="242"/>
      <c r="L17" s="131">
        <f t="shared" si="2"/>
        <v>47631987</v>
      </c>
      <c r="M17" s="131">
        <f t="shared" si="3"/>
        <v>11</v>
      </c>
      <c r="N17" s="131"/>
    </row>
    <row r="18" spans="1:14" ht="18.75" customHeight="1">
      <c r="A18" s="238">
        <v>33</v>
      </c>
      <c r="B18" s="25" t="s">
        <v>270</v>
      </c>
      <c r="C18" s="36" t="s">
        <v>271</v>
      </c>
      <c r="D18" s="82"/>
      <c r="E18" s="239"/>
      <c r="F18" s="83">
        <v>328</v>
      </c>
      <c r="G18" s="112">
        <v>136</v>
      </c>
      <c r="H18" s="84">
        <f t="shared" si="0"/>
        <v>464</v>
      </c>
      <c r="I18" s="89">
        <v>10</v>
      </c>
      <c r="J18" s="86">
        <f t="shared" si="1"/>
        <v>12</v>
      </c>
      <c r="K18" s="242"/>
      <c r="L18" s="131">
        <f t="shared" si="2"/>
        <v>46535990</v>
      </c>
      <c r="M18" s="131">
        <f t="shared" si="3"/>
        <v>12</v>
      </c>
      <c r="N18" s="131"/>
    </row>
    <row r="19" spans="1:14" ht="18.75" customHeight="1">
      <c r="A19" s="235">
        <v>28</v>
      </c>
      <c r="B19" s="164" t="s">
        <v>275</v>
      </c>
      <c r="C19" s="90" t="s">
        <v>264</v>
      </c>
      <c r="D19" s="90"/>
      <c r="E19" s="239"/>
      <c r="F19" s="83">
        <v>341</v>
      </c>
      <c r="G19" s="45">
        <v>120</v>
      </c>
      <c r="H19" s="91">
        <f t="shared" si="0"/>
        <v>461</v>
      </c>
      <c r="I19" s="89">
        <v>15</v>
      </c>
      <c r="J19" s="86">
        <f t="shared" si="1"/>
        <v>13</v>
      </c>
      <c r="K19" s="242"/>
      <c r="L19" s="131">
        <f t="shared" si="2"/>
        <v>46219985</v>
      </c>
      <c r="M19" s="131">
        <f t="shared" si="3"/>
        <v>13</v>
      </c>
      <c r="N19" s="131"/>
    </row>
    <row r="20" spans="1:14" ht="18.75" customHeight="1">
      <c r="A20" s="238">
        <v>32</v>
      </c>
      <c r="B20" s="88" t="s">
        <v>268</v>
      </c>
      <c r="C20" s="82" t="s">
        <v>269</v>
      </c>
      <c r="D20" s="82"/>
      <c r="E20" s="239"/>
      <c r="F20" s="83">
        <v>344</v>
      </c>
      <c r="G20" s="45">
        <v>116</v>
      </c>
      <c r="H20" s="84">
        <f t="shared" si="0"/>
        <v>460</v>
      </c>
      <c r="I20" s="89">
        <v>13</v>
      </c>
      <c r="J20" s="86">
        <f t="shared" si="1"/>
        <v>14</v>
      </c>
      <c r="K20" s="242"/>
      <c r="L20" s="131">
        <f t="shared" si="2"/>
        <v>46115987</v>
      </c>
      <c r="M20" s="131">
        <f t="shared" si="3"/>
        <v>14</v>
      </c>
      <c r="N20" s="131"/>
    </row>
    <row r="21" spans="1:14" ht="18.75" customHeight="1">
      <c r="A21" s="235">
        <v>21</v>
      </c>
      <c r="B21" s="88" t="s">
        <v>256</v>
      </c>
      <c r="C21" s="82" t="s">
        <v>244</v>
      </c>
      <c r="D21" s="82" t="s">
        <v>566</v>
      </c>
      <c r="E21" s="239">
        <v>0.375</v>
      </c>
      <c r="F21" s="83"/>
      <c r="G21" s="45"/>
      <c r="H21" s="84">
        <f t="shared" si="0"/>
      </c>
      <c r="I21" s="89"/>
      <c r="J21" s="86">
        <f t="shared" si="1"/>
      </c>
      <c r="K21" s="242"/>
      <c r="L21" s="131">
        <f t="shared" si="2"/>
      </c>
      <c r="M21" s="131">
        <f t="shared" si="3"/>
      </c>
      <c r="N21" s="131"/>
    </row>
    <row r="22" spans="1:14" ht="18.75" customHeight="1">
      <c r="A22" s="238">
        <v>24</v>
      </c>
      <c r="B22" s="512" t="s">
        <v>210</v>
      </c>
      <c r="C22" s="450" t="s">
        <v>183</v>
      </c>
      <c r="D22" s="82"/>
      <c r="E22" s="241"/>
      <c r="F22" s="83"/>
      <c r="G22" s="45"/>
      <c r="H22" s="113">
        <f t="shared" si="0"/>
      </c>
      <c r="I22" s="114"/>
      <c r="J22" s="86">
        <f t="shared" si="1"/>
      </c>
      <c r="K22" s="242"/>
      <c r="L22" s="131">
        <f t="shared" si="2"/>
      </c>
      <c r="M22" s="131">
        <f t="shared" si="3"/>
      </c>
      <c r="N22" s="131"/>
    </row>
    <row r="23" spans="1:15" ht="18.75" customHeight="1">
      <c r="A23" s="243">
        <v>29</v>
      </c>
      <c r="B23" s="436" t="s">
        <v>257</v>
      </c>
      <c r="C23" s="449" t="s">
        <v>228</v>
      </c>
      <c r="D23" s="409"/>
      <c r="E23" s="333"/>
      <c r="F23" s="365"/>
      <c r="G23" s="175"/>
      <c r="H23" s="176">
        <f t="shared" si="0"/>
      </c>
      <c r="I23" s="366"/>
      <c r="J23" s="194">
        <f t="shared" si="1"/>
      </c>
      <c r="K23" s="242"/>
      <c r="L23" s="131">
        <f t="shared" si="2"/>
      </c>
      <c r="M23" s="131">
        <f t="shared" si="3"/>
      </c>
      <c r="N23" s="131"/>
      <c r="O23" s="53"/>
    </row>
    <row r="24" spans="1:15" ht="18.75" customHeight="1" hidden="1">
      <c r="A24" s="235">
        <v>50</v>
      </c>
      <c r="B24" s="25"/>
      <c r="C24" s="36"/>
      <c r="D24" s="36"/>
      <c r="E24" s="240"/>
      <c r="F24" s="295"/>
      <c r="G24" s="376"/>
      <c r="H24" s="384">
        <f t="shared" si="0"/>
      </c>
      <c r="I24" s="89"/>
      <c r="J24" s="378">
        <f t="shared" si="1"/>
      </c>
      <c r="K24" s="242"/>
      <c r="L24" s="131">
        <f t="shared" si="2"/>
      </c>
      <c r="M24" s="131">
        <f t="shared" si="3"/>
      </c>
      <c r="N24" s="131"/>
      <c r="O24" s="53"/>
    </row>
    <row r="25" spans="1:15" ht="18.75" customHeight="1" hidden="1">
      <c r="A25" s="235">
        <v>51</v>
      </c>
      <c r="B25" s="25"/>
      <c r="C25" s="36"/>
      <c r="D25" s="36"/>
      <c r="E25" s="239"/>
      <c r="F25" s="83"/>
      <c r="G25" s="45"/>
      <c r="H25" s="91">
        <f t="shared" si="0"/>
      </c>
      <c r="I25" s="85"/>
      <c r="J25" s="86">
        <f t="shared" si="1"/>
      </c>
      <c r="K25" s="242"/>
      <c r="L25" s="131">
        <f t="shared" si="2"/>
      </c>
      <c r="M25" s="131">
        <f t="shared" si="3"/>
      </c>
      <c r="N25" s="131"/>
      <c r="O25" s="53"/>
    </row>
    <row r="26" spans="1:15" ht="18.75" customHeight="1" hidden="1">
      <c r="A26" s="238">
        <v>52</v>
      </c>
      <c r="B26" s="25"/>
      <c r="C26" s="36"/>
      <c r="D26" s="36"/>
      <c r="E26" s="239"/>
      <c r="F26" s="83"/>
      <c r="G26" s="45"/>
      <c r="H26" s="84">
        <f t="shared" si="0"/>
      </c>
      <c r="I26" s="85"/>
      <c r="J26" s="86">
        <f t="shared" si="1"/>
      </c>
      <c r="K26" s="242"/>
      <c r="L26" s="131">
        <f t="shared" si="2"/>
      </c>
      <c r="M26" s="131">
        <f t="shared" si="3"/>
      </c>
      <c r="N26" s="131"/>
      <c r="O26" s="53"/>
    </row>
    <row r="27" spans="1:15" ht="18.75" customHeight="1" hidden="1">
      <c r="A27" s="235">
        <v>53</v>
      </c>
      <c r="B27" s="25"/>
      <c r="C27" s="36"/>
      <c r="D27" s="36"/>
      <c r="E27" s="239">
        <v>0.579861111111111</v>
      </c>
      <c r="F27" s="83"/>
      <c r="G27" s="45"/>
      <c r="H27" s="84">
        <f t="shared" si="0"/>
      </c>
      <c r="I27" s="85"/>
      <c r="J27" s="86">
        <f t="shared" si="1"/>
      </c>
      <c r="K27" s="242"/>
      <c r="L27" s="131">
        <f t="shared" si="2"/>
      </c>
      <c r="M27" s="131">
        <f t="shared" si="3"/>
      </c>
      <c r="N27" s="131"/>
      <c r="O27" s="53"/>
    </row>
    <row r="28" spans="1:15" ht="18.75" customHeight="1" hidden="1">
      <c r="A28" s="238">
        <v>54</v>
      </c>
      <c r="B28" s="358"/>
      <c r="C28" s="90"/>
      <c r="D28" s="90"/>
      <c r="E28" s="239"/>
      <c r="F28" s="83"/>
      <c r="G28" s="45"/>
      <c r="H28" s="84">
        <f t="shared" si="0"/>
      </c>
      <c r="I28" s="85"/>
      <c r="J28" s="86">
        <f t="shared" si="1"/>
      </c>
      <c r="K28" s="242"/>
      <c r="L28" s="131">
        <f t="shared" si="2"/>
      </c>
      <c r="M28" s="131">
        <f t="shared" si="3"/>
      </c>
      <c r="N28" s="131"/>
      <c r="O28" s="53"/>
    </row>
    <row r="29" spans="1:18" ht="18.75" customHeight="1" hidden="1">
      <c r="A29" s="235">
        <v>55</v>
      </c>
      <c r="B29" s="358"/>
      <c r="C29" s="90"/>
      <c r="D29" s="90"/>
      <c r="E29" s="239"/>
      <c r="F29" s="83"/>
      <c r="G29" s="45"/>
      <c r="H29" s="84">
        <f t="shared" si="0"/>
      </c>
      <c r="I29" s="85"/>
      <c r="J29" s="86">
        <f t="shared" si="1"/>
      </c>
      <c r="K29" s="242"/>
      <c r="L29" s="131">
        <f t="shared" si="2"/>
      </c>
      <c r="M29" s="131">
        <f t="shared" si="3"/>
      </c>
      <c r="N29" s="131"/>
      <c r="O29" s="53"/>
      <c r="P29" s="351"/>
      <c r="Q29" s="357"/>
      <c r="R29" s="266"/>
    </row>
    <row r="30" spans="1:15" ht="18.75" customHeight="1" hidden="1">
      <c r="A30" s="243">
        <v>56</v>
      </c>
      <c r="B30" s="379"/>
      <c r="C30" s="380"/>
      <c r="D30" s="380"/>
      <c r="E30" s="333"/>
      <c r="F30" s="365"/>
      <c r="G30" s="175"/>
      <c r="H30" s="176">
        <f t="shared" si="0"/>
      </c>
      <c r="I30" s="366"/>
      <c r="J30" s="194">
        <f t="shared" si="1"/>
      </c>
      <c r="K30" s="242"/>
      <c r="L30" s="131">
        <f t="shared" si="2"/>
      </c>
      <c r="M30" s="131">
        <f t="shared" si="3"/>
      </c>
      <c r="N30" s="131"/>
      <c r="O30" s="53"/>
    </row>
    <row r="31" spans="1:15" ht="18.75" customHeight="1" hidden="1">
      <c r="A31" s="235">
        <v>57</v>
      </c>
      <c r="B31" s="341"/>
      <c r="C31" s="278"/>
      <c r="D31" s="278" t="s">
        <v>19</v>
      </c>
      <c r="E31" s="240">
        <v>0.6180555555555556</v>
      </c>
      <c r="F31" s="295"/>
      <c r="G31" s="376"/>
      <c r="H31" s="377">
        <f t="shared" si="0"/>
      </c>
      <c r="I31" s="89"/>
      <c r="J31" s="378">
        <f t="shared" si="1"/>
      </c>
      <c r="K31" s="251"/>
      <c r="L31" s="131">
        <f t="shared" si="2"/>
      </c>
      <c r="M31" s="131">
        <f t="shared" si="3"/>
      </c>
      <c r="N31" s="131"/>
      <c r="O31" s="53"/>
    </row>
    <row r="32" spans="1:15" ht="18.75" customHeight="1" hidden="1">
      <c r="A32" s="238">
        <v>58</v>
      </c>
      <c r="B32" s="340"/>
      <c r="C32" s="276"/>
      <c r="D32" s="276" t="s">
        <v>144</v>
      </c>
      <c r="E32" s="239"/>
      <c r="F32" s="83"/>
      <c r="G32" s="45"/>
      <c r="H32" s="84">
        <f t="shared" si="0"/>
      </c>
      <c r="I32" s="85"/>
      <c r="J32" s="86">
        <f t="shared" si="1"/>
      </c>
      <c r="K32" s="251"/>
      <c r="L32" s="131">
        <f t="shared" si="2"/>
      </c>
      <c r="M32" s="131">
        <f t="shared" si="3"/>
      </c>
      <c r="N32" s="131"/>
      <c r="O32" s="53"/>
    </row>
    <row r="33" spans="1:14" ht="18.75" customHeight="1" hidden="1">
      <c r="A33" s="235">
        <v>59</v>
      </c>
      <c r="B33" s="340"/>
      <c r="C33" s="276"/>
      <c r="D33" s="276" t="s">
        <v>144</v>
      </c>
      <c r="E33" s="239"/>
      <c r="F33" s="83"/>
      <c r="G33" s="45"/>
      <c r="H33" s="84">
        <f t="shared" si="0"/>
      </c>
      <c r="I33" s="85"/>
      <c r="J33" s="86">
        <f t="shared" si="1"/>
      </c>
      <c r="K33" s="251"/>
      <c r="L33" s="131">
        <f t="shared" si="2"/>
      </c>
      <c r="M33" s="131">
        <f t="shared" si="3"/>
      </c>
      <c r="N33" s="131"/>
    </row>
    <row r="34" spans="1:15" ht="18.75" customHeight="1" hidden="1">
      <c r="A34" s="238">
        <v>60</v>
      </c>
      <c r="B34" s="340"/>
      <c r="C34" s="276"/>
      <c r="D34" s="276" t="s">
        <v>144</v>
      </c>
      <c r="E34" s="239"/>
      <c r="F34" s="83"/>
      <c r="G34" s="45"/>
      <c r="H34" s="84">
        <f t="shared" si="0"/>
      </c>
      <c r="I34" s="85"/>
      <c r="J34" s="86">
        <f t="shared" si="1"/>
      </c>
      <c r="K34" s="251"/>
      <c r="L34" s="131">
        <f t="shared" si="2"/>
      </c>
      <c r="M34" s="131">
        <f t="shared" si="3"/>
      </c>
      <c r="N34" s="131"/>
      <c r="O34" s="53"/>
    </row>
    <row r="35" spans="1:15" ht="18.75" customHeight="1" hidden="1">
      <c r="A35" s="235">
        <v>61</v>
      </c>
      <c r="B35" s="340"/>
      <c r="C35" s="276"/>
      <c r="D35" s="276" t="s">
        <v>144</v>
      </c>
      <c r="E35" s="239">
        <v>0.65625</v>
      </c>
      <c r="F35" s="83"/>
      <c r="G35" s="45"/>
      <c r="H35" s="84">
        <f t="shared" si="0"/>
      </c>
      <c r="I35" s="85"/>
      <c r="J35" s="86">
        <f t="shared" si="1"/>
      </c>
      <c r="K35" s="251"/>
      <c r="L35" s="131">
        <f t="shared" si="2"/>
      </c>
      <c r="M35" s="131">
        <f t="shared" si="3"/>
      </c>
      <c r="N35" s="131"/>
      <c r="O35" s="53"/>
    </row>
    <row r="36" spans="1:15" ht="18.75" customHeight="1" hidden="1">
      <c r="A36" s="238">
        <v>62</v>
      </c>
      <c r="B36" s="360"/>
      <c r="C36" s="277"/>
      <c r="D36" s="277" t="s">
        <v>145</v>
      </c>
      <c r="E36" s="239"/>
      <c r="F36" s="83"/>
      <c r="G36" s="45"/>
      <c r="H36" s="84">
        <f t="shared" si="0"/>
      </c>
      <c r="I36" s="85"/>
      <c r="J36" s="86">
        <f t="shared" si="1"/>
      </c>
      <c r="K36" s="251"/>
      <c r="L36" s="131">
        <f t="shared" si="2"/>
      </c>
      <c r="M36" s="131">
        <f t="shared" si="3"/>
      </c>
      <c r="N36" s="131"/>
      <c r="O36" s="53"/>
    </row>
    <row r="37" spans="1:15" ht="18.75" customHeight="1" hidden="1">
      <c r="A37" s="235">
        <v>63</v>
      </c>
      <c r="B37" s="360"/>
      <c r="C37" s="277"/>
      <c r="D37" s="277" t="s">
        <v>145</v>
      </c>
      <c r="E37" s="239"/>
      <c r="F37" s="83"/>
      <c r="G37" s="45"/>
      <c r="H37" s="84">
        <f t="shared" si="0"/>
      </c>
      <c r="I37" s="85"/>
      <c r="J37" s="86">
        <f t="shared" si="1"/>
      </c>
      <c r="K37" s="251"/>
      <c r="L37" s="131">
        <f t="shared" si="2"/>
      </c>
      <c r="M37" s="131">
        <f t="shared" si="3"/>
      </c>
      <c r="N37" s="131"/>
      <c r="O37" s="53"/>
    </row>
    <row r="38" spans="1:15" ht="18.75" customHeight="1" hidden="1">
      <c r="A38" s="243">
        <v>64</v>
      </c>
      <c r="B38" s="361"/>
      <c r="C38" s="353"/>
      <c r="D38" s="353" t="s">
        <v>145</v>
      </c>
      <c r="E38" s="280"/>
      <c r="F38" s="115"/>
      <c r="G38" s="116"/>
      <c r="H38" s="176">
        <f t="shared" si="0"/>
      </c>
      <c r="I38" s="92"/>
      <c r="J38" s="194">
        <f t="shared" si="1"/>
      </c>
      <c r="K38" s="251"/>
      <c r="L38" s="131">
        <f t="shared" si="2"/>
      </c>
      <c r="M38" s="131">
        <f t="shared" si="3"/>
      </c>
      <c r="N38" s="131"/>
      <c r="O38" s="53"/>
    </row>
    <row r="39" spans="1:14" ht="12.75" customHeight="1">
      <c r="A39" s="339"/>
      <c r="F39" s="109"/>
      <c r="G39" s="109"/>
      <c r="H39" s="109"/>
      <c r="I39" s="109"/>
      <c r="K39" s="251"/>
      <c r="L39" s="251"/>
      <c r="M39" s="251"/>
      <c r="N39" s="251"/>
    </row>
    <row r="40" spans="1:14" ht="12.75" customHeight="1">
      <c r="A40" s="244" t="s">
        <v>157</v>
      </c>
      <c r="F40" s="109"/>
      <c r="G40" s="109"/>
      <c r="H40" s="109"/>
      <c r="I40" s="109"/>
      <c r="K40" s="251"/>
      <c r="L40" s="251"/>
      <c r="M40" s="251"/>
      <c r="N40" s="251"/>
    </row>
    <row r="41" spans="11:14" ht="12.75" customHeight="1">
      <c r="K41" s="251"/>
      <c r="L41" s="251"/>
      <c r="M41" s="251"/>
      <c r="N41" s="251"/>
    </row>
    <row r="42" spans="1:14" ht="15.75">
      <c r="A42" s="108" t="s">
        <v>158</v>
      </c>
      <c r="N42" s="251"/>
    </row>
    <row r="43" ht="12.75" customHeight="1">
      <c r="N43" s="251"/>
    </row>
    <row r="44" ht="12.75" customHeight="1">
      <c r="N44" s="251"/>
    </row>
    <row r="45" ht="12.75">
      <c r="N45" s="251"/>
    </row>
    <row r="46" ht="12.75" customHeight="1"/>
    <row r="47" ht="12.75" customHeight="1"/>
    <row r="48" ht="12.75" customHeight="1"/>
    <row r="49" ht="12.75" customHeight="1"/>
  </sheetData>
  <sheetProtection/>
  <mergeCells count="1">
    <mergeCell ref="A1:J1"/>
  </mergeCells>
  <conditionalFormatting sqref="G26">
    <cfRule type="cellIs" priority="1" dxfId="260" operator="equal" stopIfTrue="1">
      <formula>""</formula>
    </cfRule>
  </conditionalFormatting>
  <conditionalFormatting sqref="G38">
    <cfRule type="cellIs" priority="24" dxfId="2" operator="lessThan" stopIfTrue="1">
      <formula>140</formula>
    </cfRule>
    <cfRule type="cellIs" priority="25" dxfId="1" operator="between" stopIfTrue="1">
      <formula>140</formula>
      <formula>199</formula>
    </cfRule>
    <cfRule type="cellIs" priority="26" dxfId="0" operator="greaterThanOrEqual" stopIfTrue="1">
      <formula>200</formula>
    </cfRule>
  </conditionalFormatting>
  <conditionalFormatting sqref="G7:G25">
    <cfRule type="cellIs" priority="19" dxfId="2" operator="lessThan" stopIfTrue="1">
      <formula>140</formula>
    </cfRule>
    <cfRule type="cellIs" priority="20" dxfId="1" operator="between" stopIfTrue="1">
      <formula>140</formula>
      <formula>199</formula>
    </cfRule>
    <cfRule type="cellIs" priority="21" dxfId="0" operator="greaterThanOrEqual" stopIfTrue="1">
      <formula>200</formula>
    </cfRule>
  </conditionalFormatting>
  <conditionalFormatting sqref="F7:F37">
    <cfRule type="cellIs" priority="16" dxfId="2" operator="lessThan" stopIfTrue="1">
      <formula>360</formula>
    </cfRule>
    <cfRule type="cellIs" priority="17" dxfId="10" operator="between" stopIfTrue="1">
      <formula>360</formula>
      <formula>399</formula>
    </cfRule>
    <cfRule type="cellIs" priority="18" dxfId="9" operator="greaterThanOrEqual" stopIfTrue="1">
      <formula>400</formula>
    </cfRule>
  </conditionalFormatting>
  <conditionalFormatting sqref="G27:G37">
    <cfRule type="cellIs" priority="12" dxfId="2" operator="lessThan" stopIfTrue="1">
      <formula>140</formula>
    </cfRule>
    <cfRule type="cellIs" priority="13" dxfId="1" operator="between" stopIfTrue="1">
      <formula>140</formula>
      <formula>199</formula>
    </cfRule>
    <cfRule type="cellIs" priority="14" dxfId="0" operator="greaterThanOrEqual" stopIfTrue="1">
      <formula>200</formula>
    </cfRule>
  </conditionalFormatting>
  <conditionalFormatting sqref="G26">
    <cfRule type="cellIs" priority="5" dxfId="2" operator="lessThan" stopIfTrue="1">
      <formula>140</formula>
    </cfRule>
    <cfRule type="cellIs" priority="6" dxfId="1" operator="between" stopIfTrue="1">
      <formula>140</formula>
      <formula>199</formula>
    </cfRule>
    <cfRule type="cellIs" priority="7" dxfId="0" operator="greaterThanOrEqual" stopIfTrue="1">
      <formula>200</formula>
    </cfRule>
  </conditionalFormatting>
  <conditionalFormatting sqref="K7:K30">
    <cfRule type="cellIs" priority="52" dxfId="1" operator="between" stopIfTrue="1">
      <formula>1</formula>
      <formula>8</formula>
    </cfRule>
    <cfRule type="cellIs" priority="53" dxfId="2" operator="greaterThanOrEqual" stopIfTrue="1">
      <formula>9</formula>
    </cfRule>
  </conditionalFormatting>
  <conditionalFormatting sqref="J7:J38">
    <cfRule type="cellIs" priority="48" dxfId="1" operator="between" stopIfTrue="1">
      <formula>1</formula>
      <formula>8</formula>
    </cfRule>
    <cfRule type="cellIs" priority="49" dxfId="2" operator="greaterThanOrEqual" stopIfTrue="1">
      <formula>9</formula>
    </cfRule>
  </conditionalFormatting>
  <conditionalFormatting sqref="H7:H38">
    <cfRule type="cellIs" priority="27" dxfId="2" operator="lessThan" stopIfTrue="1">
      <formula>500</formula>
    </cfRule>
    <cfRule type="cellIs" priority="28" dxfId="1" operator="between" stopIfTrue="1">
      <formula>501</formula>
      <formula>549</formula>
    </cfRule>
    <cfRule type="cellIs" priority="29" dxfId="0" operator="greaterThanOrEqual" stopIfTrue="1">
      <formula>550</formula>
    </cfRule>
  </conditionalFormatting>
  <dataValidations count="1">
    <dataValidation type="list" allowBlank="1" showInputMessage="1" showErrorMessage="1" sqref="B12 B32:B38">
      <formula1>VLMänner</formula1>
    </dataValidation>
  </dataValidations>
  <printOptions horizontalCentered="1"/>
  <pageMargins left="0.7086614173228347" right="0.7086614173228347" top="0.7874015748031497" bottom="0.5905511811023623" header="0.31496062992125984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zoomScalePageLayoutView="50" workbookViewId="0" topLeftCell="A7">
      <selection activeCell="J9" sqref="J9"/>
    </sheetView>
  </sheetViews>
  <sheetFormatPr defaultColWidth="11.421875" defaultRowHeight="12.75"/>
  <cols>
    <col min="1" max="1" width="30.140625" style="202" customWidth="1"/>
    <col min="2" max="5" width="6.421875" style="206" customWidth="1"/>
    <col min="6" max="6" width="4.140625" style="207" customWidth="1"/>
    <col min="7" max="7" width="4.140625" style="202" customWidth="1"/>
    <col min="8" max="8" width="4.8515625" style="208" customWidth="1"/>
    <col min="9" max="9" width="3.140625" style="202" customWidth="1"/>
    <col min="10" max="10" width="27.140625" style="202" customWidth="1"/>
    <col min="11" max="14" width="6.421875" style="202" customWidth="1"/>
    <col min="15" max="15" width="4.140625" style="202" customWidth="1"/>
    <col min="16" max="16" width="4.7109375" style="202" customWidth="1"/>
    <col min="17" max="17" width="4.140625" style="202" customWidth="1"/>
    <col min="18" max="18" width="6.421875" style="202" customWidth="1"/>
    <col min="19" max="26" width="5.7109375" style="202" hidden="1" customWidth="1"/>
    <col min="27" max="16384" width="11.421875" style="202" customWidth="1"/>
  </cols>
  <sheetData>
    <row r="1" spans="1:26" ht="35.25">
      <c r="A1" s="627" t="s">
        <v>164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171"/>
      <c r="S1" s="171"/>
      <c r="T1" s="171"/>
      <c r="U1" s="171"/>
      <c r="V1" s="171"/>
      <c r="W1" s="171"/>
      <c r="X1" s="171"/>
      <c r="Y1" s="171"/>
      <c r="Z1" s="171"/>
    </row>
    <row r="2" spans="1:25" ht="12.75" customHeight="1">
      <c r="A2" s="44"/>
      <c r="B2" s="203"/>
      <c r="C2" s="203"/>
      <c r="D2" s="203"/>
      <c r="E2" s="203"/>
      <c r="F2" s="204"/>
      <c r="G2" s="203"/>
      <c r="H2" s="205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</row>
    <row r="3" spans="1:17" ht="15">
      <c r="A3" s="641" t="s">
        <v>159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</row>
    <row r="4" spans="1:12" ht="15">
      <c r="A4" s="642" t="s">
        <v>85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</row>
    <row r="5" spans="1:12" ht="15">
      <c r="A5" s="209" t="s">
        <v>28</v>
      </c>
      <c r="B5" s="210" t="s">
        <v>29</v>
      </c>
      <c r="C5" s="210" t="s">
        <v>30</v>
      </c>
      <c r="D5" s="210" t="s">
        <v>31</v>
      </c>
      <c r="E5" s="210" t="s">
        <v>32</v>
      </c>
      <c r="F5" s="211" t="s">
        <v>33</v>
      </c>
      <c r="H5" s="214" t="s">
        <v>34</v>
      </c>
      <c r="I5" s="275"/>
      <c r="J5" s="275"/>
      <c r="K5" s="275"/>
      <c r="L5" s="275"/>
    </row>
    <row r="6" spans="1:10" ht="15" customHeight="1">
      <c r="A6" s="41" t="s">
        <v>308</v>
      </c>
      <c r="B6" s="42">
        <v>95</v>
      </c>
      <c r="C6" s="533">
        <f>E6-B6</f>
        <v>34</v>
      </c>
      <c r="D6" s="42">
        <v>1</v>
      </c>
      <c r="E6" s="42">
        <v>129</v>
      </c>
      <c r="F6" s="534">
        <f>IF(E6&gt;E11,1,IF(E6&lt;E11,0,0.5))</f>
        <v>0</v>
      </c>
      <c r="G6" s="637">
        <f>SUM(F6:F9)</f>
        <v>2</v>
      </c>
      <c r="H6" s="647"/>
      <c r="J6" s="212"/>
    </row>
    <row r="7" spans="1:10" ht="15" customHeight="1">
      <c r="A7" s="213" t="str">
        <f>IF(ISERROR(INDEX('U23m'!$C$7:$C$38,MATCH(Fin_U23m!A6,VLJunioren,0))),"",INDEX('U23m'!$C$7:$C$38,MATCH(Fin_U23m!A6,VLJunioren,0)))</f>
        <v>SV Laußnitz</v>
      </c>
      <c r="B7" s="42">
        <v>96</v>
      </c>
      <c r="C7" s="533">
        <f>E7-B7</f>
        <v>44</v>
      </c>
      <c r="D7" s="42">
        <v>2</v>
      </c>
      <c r="E7" s="42">
        <v>140</v>
      </c>
      <c r="F7" s="534">
        <f>IF(E7&gt;E12,1,IF(E7&lt;E12,0,0.5))</f>
        <v>1</v>
      </c>
      <c r="G7" s="629"/>
      <c r="H7" s="647"/>
      <c r="J7" s="212"/>
    </row>
    <row r="8" spans="1:10" ht="15" customHeight="1">
      <c r="A8" s="632">
        <f>SUM(E6:E9)</f>
        <v>544</v>
      </c>
      <c r="B8" s="42">
        <v>103</v>
      </c>
      <c r="C8" s="533">
        <f>E8-B8</f>
        <v>61</v>
      </c>
      <c r="D8" s="42">
        <v>0</v>
      </c>
      <c r="E8" s="42">
        <v>164</v>
      </c>
      <c r="F8" s="534">
        <f>IF(E8&gt;E13,1,IF(E8&lt;E13,0,0.5))</f>
        <v>1</v>
      </c>
      <c r="G8" s="629"/>
      <c r="H8" s="647"/>
      <c r="J8" s="212"/>
    </row>
    <row r="9" spans="1:10" ht="15" customHeight="1">
      <c r="A9" s="633"/>
      <c r="B9" s="42">
        <v>85</v>
      </c>
      <c r="C9" s="533">
        <f>E9-B9</f>
        <v>26</v>
      </c>
      <c r="D9" s="42">
        <v>5</v>
      </c>
      <c r="E9" s="42">
        <v>111</v>
      </c>
      <c r="F9" s="534">
        <f>IF(E9&gt;E14,1,IF(E9&lt;E14,0,0.5))</f>
        <v>0</v>
      </c>
      <c r="G9" s="629"/>
      <c r="H9" s="647"/>
      <c r="J9" s="212"/>
    </row>
    <row r="10" spans="1:10" ht="15" customHeight="1">
      <c r="A10" s="638" t="s">
        <v>135</v>
      </c>
      <c r="B10" s="639"/>
      <c r="C10" s="639"/>
      <c r="D10" s="639"/>
      <c r="E10" s="639"/>
      <c r="F10" s="639"/>
      <c r="G10" s="639"/>
      <c r="H10" s="640"/>
      <c r="J10" s="212"/>
    </row>
    <row r="11" spans="1:17" ht="15" customHeight="1">
      <c r="A11" s="41" t="s">
        <v>316</v>
      </c>
      <c r="B11" s="42">
        <v>101</v>
      </c>
      <c r="C11" s="533">
        <f>E11-B11</f>
        <v>45</v>
      </c>
      <c r="D11" s="42">
        <v>0</v>
      </c>
      <c r="E11" s="42">
        <v>146</v>
      </c>
      <c r="F11" s="534">
        <f>IF(E11&gt;E6,1,IF(E11&lt;E6,0,0.5))</f>
        <v>1</v>
      </c>
      <c r="G11" s="637">
        <f>SUM(F11:F14)</f>
        <v>2</v>
      </c>
      <c r="H11" s="645"/>
      <c r="J11" s="643" t="s">
        <v>141</v>
      </c>
      <c r="K11" s="643"/>
      <c r="L11" s="643"/>
      <c r="M11" s="643"/>
      <c r="N11" s="643"/>
      <c r="O11" s="643"/>
      <c r="P11" s="643"/>
      <c r="Q11" s="643"/>
    </row>
    <row r="12" spans="1:17" ht="15" customHeight="1">
      <c r="A12" s="213" t="str">
        <f>IF(ISERROR(INDEX('U23m'!$C$7:$C$38,MATCH(Fin_U23m!A11,VLJunioren,0))),"",INDEX('U23m'!$C$7:$C$38,MATCH(Fin_U23m!A11,VLJunioren,0)))</f>
        <v>Königsbrücker KV Weiß-Rot</v>
      </c>
      <c r="B12" s="42">
        <v>92</v>
      </c>
      <c r="C12" s="533">
        <f>E12-B12</f>
        <v>34</v>
      </c>
      <c r="D12" s="42">
        <v>1</v>
      </c>
      <c r="E12" s="42">
        <v>126</v>
      </c>
      <c r="F12" s="534">
        <f>IF(E12&gt;E7,1,IF(E12&lt;E7,0,0.5))</f>
        <v>0</v>
      </c>
      <c r="G12" s="629"/>
      <c r="H12" s="645"/>
      <c r="J12" s="643"/>
      <c r="K12" s="643"/>
      <c r="L12" s="643"/>
      <c r="M12" s="643"/>
      <c r="N12" s="643"/>
      <c r="O12" s="643"/>
      <c r="P12" s="643"/>
      <c r="Q12" s="643"/>
    </row>
    <row r="13" spans="1:8" ht="15" customHeight="1">
      <c r="A13" s="632">
        <f>SUM(E11:E14)</f>
        <v>550</v>
      </c>
      <c r="B13" s="42">
        <v>93</v>
      </c>
      <c r="C13" s="533">
        <f>E13-B13</f>
        <v>54</v>
      </c>
      <c r="D13" s="42">
        <v>1</v>
      </c>
      <c r="E13" s="42">
        <v>147</v>
      </c>
      <c r="F13" s="534">
        <f>IF(E13&gt;E8,1,IF(E13&lt;E8,0,0.5))</f>
        <v>0</v>
      </c>
      <c r="G13" s="629"/>
      <c r="H13" s="645"/>
    </row>
    <row r="14" spans="1:26" ht="15" customHeight="1">
      <c r="A14" s="633"/>
      <c r="B14" s="42">
        <v>89</v>
      </c>
      <c r="C14" s="533">
        <f>E14-B14</f>
        <v>42</v>
      </c>
      <c r="D14" s="42">
        <v>1</v>
      </c>
      <c r="E14" s="42">
        <v>131</v>
      </c>
      <c r="F14" s="534">
        <f>IF(E14&gt;E9,1,IF(E14&lt;E9,0,0.5))</f>
        <v>1</v>
      </c>
      <c r="G14" s="629"/>
      <c r="H14" s="645"/>
      <c r="J14" s="209" t="s">
        <v>28</v>
      </c>
      <c r="K14" s="210" t="s">
        <v>29</v>
      </c>
      <c r="L14" s="210" t="s">
        <v>30</v>
      </c>
      <c r="M14" s="210" t="s">
        <v>31</v>
      </c>
      <c r="N14" s="210" t="s">
        <v>32</v>
      </c>
      <c r="O14" s="211" t="s">
        <v>33</v>
      </c>
      <c r="Q14" s="214" t="s">
        <v>34</v>
      </c>
      <c r="S14" s="202" t="s">
        <v>84</v>
      </c>
      <c r="T14" s="202" t="s">
        <v>84</v>
      </c>
      <c r="U14" s="202" t="s">
        <v>84</v>
      </c>
      <c r="V14" s="202" t="s">
        <v>84</v>
      </c>
      <c r="W14" s="202" t="s">
        <v>33</v>
      </c>
      <c r="X14" s="202" t="s">
        <v>33</v>
      </c>
      <c r="Y14" s="202" t="s">
        <v>33</v>
      </c>
      <c r="Z14" s="202" t="s">
        <v>33</v>
      </c>
    </row>
    <row r="15" spans="10:26" ht="15" customHeight="1">
      <c r="J15" s="41" t="s">
        <v>316</v>
      </c>
      <c r="K15" s="42">
        <v>93</v>
      </c>
      <c r="L15" s="533">
        <f>N15-K15</f>
        <v>44</v>
      </c>
      <c r="M15" s="42">
        <v>2</v>
      </c>
      <c r="N15" s="42">
        <v>137</v>
      </c>
      <c r="O15" s="534">
        <f>W15</f>
        <v>3</v>
      </c>
      <c r="P15" s="637">
        <f>SUM(O15:O18)</f>
        <v>12</v>
      </c>
      <c r="Q15" s="645"/>
      <c r="S15" s="202">
        <f aca="true" t="shared" si="0" ref="S15:S30">N15</f>
        <v>137</v>
      </c>
      <c r="T15" s="202">
        <f>N19</f>
        <v>158</v>
      </c>
      <c r="U15" s="202">
        <f>N23</f>
        <v>102</v>
      </c>
      <c r="V15" s="202">
        <f>N27</f>
        <v>122</v>
      </c>
      <c r="W15" s="202">
        <f>IF(S15="","",5-_xlfn.RANK.AVG(S15,$S15:$V15,0))</f>
        <v>3</v>
      </c>
      <c r="X15" s="202">
        <f aca="true" t="shared" si="1" ref="X15:Z18">IF(T15="","",5-_xlfn.RANK.AVG(T15,$S15:$V15,0))</f>
        <v>4</v>
      </c>
      <c r="Y15" s="202">
        <f t="shared" si="1"/>
        <v>1</v>
      </c>
      <c r="Z15" s="202">
        <f t="shared" si="1"/>
        <v>2</v>
      </c>
    </row>
    <row r="16" spans="1:26" ht="15" customHeight="1">
      <c r="A16" s="41" t="s">
        <v>312</v>
      </c>
      <c r="B16" s="42">
        <v>89</v>
      </c>
      <c r="C16" s="533">
        <f>E16-B16</f>
        <v>45</v>
      </c>
      <c r="D16" s="42">
        <v>1</v>
      </c>
      <c r="E16" s="42">
        <v>134</v>
      </c>
      <c r="F16" s="534">
        <f>IF(E16&gt;E21,1,IF(E16&lt;E21,0,0.5))</f>
        <v>1</v>
      </c>
      <c r="G16" s="637">
        <f>SUM(F16:F19)</f>
        <v>2</v>
      </c>
      <c r="H16" s="645"/>
      <c r="J16" s="213" t="str">
        <f>IF(ISERROR(INDEX('U23m'!$C$7:$C$38,MATCH(Fin_U23m!J15,VLJunioren,0))),"",INDEX('U23m'!$C$7:$C$38,MATCH(Fin_U23m!J15,VLJunioren,0)))</f>
        <v>Königsbrücker KV Weiß-Rot</v>
      </c>
      <c r="K16" s="42">
        <v>79</v>
      </c>
      <c r="L16" s="533">
        <f aca="true" t="shared" si="2" ref="L16:L30">N16-K16</f>
        <v>53</v>
      </c>
      <c r="M16" s="42">
        <v>0</v>
      </c>
      <c r="N16" s="42">
        <v>132</v>
      </c>
      <c r="O16" s="534">
        <f>W16</f>
        <v>4</v>
      </c>
      <c r="P16" s="629"/>
      <c r="Q16" s="645"/>
      <c r="R16" s="268"/>
      <c r="S16" s="202">
        <f t="shared" si="0"/>
        <v>132</v>
      </c>
      <c r="T16" s="202">
        <f>N20</f>
        <v>128</v>
      </c>
      <c r="U16" s="202">
        <f>N24</f>
        <v>120</v>
      </c>
      <c r="V16" s="202">
        <f>N28</f>
        <v>127</v>
      </c>
      <c r="W16" s="202">
        <f>IF(S16="","",5-_xlfn.RANK.AVG(S16,$S16:$V16,0))</f>
        <v>4</v>
      </c>
      <c r="X16" s="202">
        <f t="shared" si="1"/>
        <v>3</v>
      </c>
      <c r="Y16" s="202">
        <f t="shared" si="1"/>
        <v>1</v>
      </c>
      <c r="Z16" s="202">
        <f t="shared" si="1"/>
        <v>2</v>
      </c>
    </row>
    <row r="17" spans="1:26" ht="15" customHeight="1">
      <c r="A17" s="213" t="str">
        <f>IF(ISERROR(INDEX('U23m'!$C$7:$C$38,MATCH(Fin_U23m!A16,VLJunioren,0))),"",INDEX('U23m'!$C$7:$C$38,MATCH(Fin_U23m!A16,VLJunioren,0)))</f>
        <v>SG Lückersdorf-Gelenau</v>
      </c>
      <c r="B17" s="42">
        <v>81</v>
      </c>
      <c r="C17" s="533">
        <f>E17-B17</f>
        <v>32</v>
      </c>
      <c r="D17" s="42">
        <v>5</v>
      </c>
      <c r="E17" s="42">
        <v>113</v>
      </c>
      <c r="F17" s="534">
        <f>IF(E17&gt;E22,1,IF(E17&lt;E22,0,0.5))</f>
        <v>0</v>
      </c>
      <c r="G17" s="629"/>
      <c r="H17" s="645"/>
      <c r="J17" s="632">
        <f>SUM(N15:N18)</f>
        <v>526</v>
      </c>
      <c r="K17" s="42">
        <v>75</v>
      </c>
      <c r="L17" s="533">
        <f t="shared" si="2"/>
        <v>43</v>
      </c>
      <c r="M17" s="42">
        <v>0</v>
      </c>
      <c r="N17" s="42">
        <v>118</v>
      </c>
      <c r="O17" s="534">
        <f>W17</f>
        <v>1</v>
      </c>
      <c r="P17" s="629"/>
      <c r="Q17" s="645"/>
      <c r="R17" s="271"/>
      <c r="S17" s="202">
        <f t="shared" si="0"/>
        <v>118</v>
      </c>
      <c r="T17" s="202">
        <f>N21</f>
        <v>161</v>
      </c>
      <c r="U17" s="202">
        <f>N25</f>
        <v>136</v>
      </c>
      <c r="V17" s="202">
        <f>N29</f>
        <v>134</v>
      </c>
      <c r="W17" s="202">
        <f>IF(S17="","",5-_xlfn.RANK.AVG(S17,$S17:$V17,0))</f>
        <v>1</v>
      </c>
      <c r="X17" s="202">
        <f t="shared" si="1"/>
        <v>4</v>
      </c>
      <c r="Y17" s="202">
        <f t="shared" si="1"/>
        <v>3</v>
      </c>
      <c r="Z17" s="202">
        <f t="shared" si="1"/>
        <v>2</v>
      </c>
    </row>
    <row r="18" spans="1:26" ht="15" customHeight="1" thickBot="1">
      <c r="A18" s="632">
        <f>SUM(E16:E19)</f>
        <v>506</v>
      </c>
      <c r="B18" s="42">
        <v>83</v>
      </c>
      <c r="C18" s="533">
        <f>E18-B18</f>
        <v>42</v>
      </c>
      <c r="D18" s="42">
        <v>1</v>
      </c>
      <c r="E18" s="42">
        <v>125</v>
      </c>
      <c r="F18" s="534">
        <f>IF(E18&gt;E23,1,IF(E18&lt;E23,0,0.5))</f>
        <v>0</v>
      </c>
      <c r="G18" s="629"/>
      <c r="H18" s="645"/>
      <c r="J18" s="636"/>
      <c r="K18" s="195">
        <v>86</v>
      </c>
      <c r="L18" s="535">
        <f t="shared" si="2"/>
        <v>53</v>
      </c>
      <c r="M18" s="195">
        <v>1</v>
      </c>
      <c r="N18" s="195">
        <v>139</v>
      </c>
      <c r="O18" s="537">
        <f>W18</f>
        <v>4</v>
      </c>
      <c r="P18" s="634"/>
      <c r="Q18" s="646"/>
      <c r="R18" s="269"/>
      <c r="S18" s="202">
        <f t="shared" si="0"/>
        <v>139</v>
      </c>
      <c r="T18" s="202">
        <f>N22</f>
        <v>136</v>
      </c>
      <c r="U18" s="202">
        <f>N26</f>
        <v>127</v>
      </c>
      <c r="V18" s="202">
        <f>N30</f>
        <v>121</v>
      </c>
      <c r="W18" s="202">
        <f>IF(S18="","",5-_xlfn.RANK.AVG(S18,$S18:$V18,0))</f>
        <v>4</v>
      </c>
      <c r="X18" s="202">
        <f t="shared" si="1"/>
        <v>3</v>
      </c>
      <c r="Y18" s="202">
        <f t="shared" si="1"/>
        <v>2</v>
      </c>
      <c r="Z18" s="202">
        <f t="shared" si="1"/>
        <v>1</v>
      </c>
    </row>
    <row r="19" spans="1:27" ht="15" customHeight="1">
      <c r="A19" s="633"/>
      <c r="B19" s="42">
        <v>98</v>
      </c>
      <c r="C19" s="533">
        <f>E19-B19</f>
        <v>36</v>
      </c>
      <c r="D19" s="42">
        <v>1</v>
      </c>
      <c r="E19" s="42">
        <v>134</v>
      </c>
      <c r="F19" s="534">
        <f>IF(E19&gt;E24,1,IF(E19&lt;E24,0,0.5))</f>
        <v>1</v>
      </c>
      <c r="G19" s="629"/>
      <c r="H19" s="645"/>
      <c r="J19" s="41" t="s">
        <v>311</v>
      </c>
      <c r="K19" s="199">
        <v>97</v>
      </c>
      <c r="L19" s="536">
        <f t="shared" si="2"/>
        <v>61</v>
      </c>
      <c r="M19" s="199">
        <v>0</v>
      </c>
      <c r="N19" s="199">
        <v>158</v>
      </c>
      <c r="O19" s="538">
        <f>X15</f>
        <v>4</v>
      </c>
      <c r="P19" s="628">
        <f>SUM(O19:O22)</f>
        <v>14</v>
      </c>
      <c r="Q19" s="644"/>
      <c r="R19" s="269"/>
      <c r="S19" s="202">
        <f t="shared" si="0"/>
        <v>158</v>
      </c>
      <c r="AA19" s="215"/>
    </row>
    <row r="20" spans="1:27" ht="15" customHeight="1">
      <c r="A20" s="638" t="s">
        <v>136</v>
      </c>
      <c r="B20" s="639"/>
      <c r="C20" s="639"/>
      <c r="D20" s="639"/>
      <c r="E20" s="639"/>
      <c r="F20" s="639"/>
      <c r="G20" s="639"/>
      <c r="H20" s="640"/>
      <c r="J20" s="213" t="str">
        <f>IF(ISERROR(INDEX('U23m'!$C$7:$C$38,MATCH(Fin_U23m!J19,VLJunioren,0))),"",INDEX('U23m'!$C$7:$C$38,MATCH(Fin_U23m!J19,VLJunioren,0)))</f>
        <v>Königswarthaer SV</v>
      </c>
      <c r="K20" s="42">
        <v>87</v>
      </c>
      <c r="L20" s="533">
        <f t="shared" si="2"/>
        <v>41</v>
      </c>
      <c r="M20" s="42">
        <v>2</v>
      </c>
      <c r="N20" s="42">
        <v>128</v>
      </c>
      <c r="O20" s="534">
        <f>X16</f>
        <v>3</v>
      </c>
      <c r="P20" s="629"/>
      <c r="Q20" s="645"/>
      <c r="R20" s="269"/>
      <c r="S20" s="202">
        <f t="shared" si="0"/>
        <v>128</v>
      </c>
      <c r="AA20" s="215"/>
    </row>
    <row r="21" spans="1:27" ht="15" customHeight="1">
      <c r="A21" s="41" t="s">
        <v>311</v>
      </c>
      <c r="B21" s="42">
        <v>76</v>
      </c>
      <c r="C21" s="533">
        <f>E21-B21</f>
        <v>45</v>
      </c>
      <c r="D21" s="42">
        <v>0</v>
      </c>
      <c r="E21" s="42">
        <v>121</v>
      </c>
      <c r="F21" s="534">
        <f>IF(E21&gt;E16,1,IF(E21&lt;E16,0,0.5))</f>
        <v>0</v>
      </c>
      <c r="G21" s="637">
        <f>SUM(F21:F24)</f>
        <v>2</v>
      </c>
      <c r="H21" s="645"/>
      <c r="J21" s="632">
        <f>SUM(N19:N22)</f>
        <v>583</v>
      </c>
      <c r="K21" s="42">
        <v>98</v>
      </c>
      <c r="L21" s="533">
        <f t="shared" si="2"/>
        <v>63</v>
      </c>
      <c r="M21" s="42">
        <v>1</v>
      </c>
      <c r="N21" s="42">
        <v>161</v>
      </c>
      <c r="O21" s="534">
        <f>X17</f>
        <v>4</v>
      </c>
      <c r="P21" s="629"/>
      <c r="Q21" s="645"/>
      <c r="R21" s="269"/>
      <c r="S21" s="202">
        <f t="shared" si="0"/>
        <v>161</v>
      </c>
      <c r="AA21" s="215"/>
    </row>
    <row r="22" spans="1:27" ht="15" customHeight="1" thickBot="1">
      <c r="A22" s="213" t="str">
        <f>IF(ISERROR(INDEX('U23m'!$C$7:$C$38,MATCH(Fin_U23m!A21,VLJunioren,0))),"",INDEX('U23m'!$C$7:$C$38,MATCH(Fin_U23m!A21,VLJunioren,0)))</f>
        <v>Königswarthaer SV</v>
      </c>
      <c r="B22" s="42">
        <v>101</v>
      </c>
      <c r="C22" s="533">
        <f>E22-B22</f>
        <v>35</v>
      </c>
      <c r="D22" s="42">
        <v>2</v>
      </c>
      <c r="E22" s="42">
        <v>136</v>
      </c>
      <c r="F22" s="534">
        <f>IF(E22&gt;E17,1,IF(E22&lt;E17,0,0.5))</f>
        <v>1</v>
      </c>
      <c r="G22" s="629"/>
      <c r="H22" s="645"/>
      <c r="J22" s="636"/>
      <c r="K22" s="195">
        <v>76</v>
      </c>
      <c r="L22" s="535">
        <f t="shared" si="2"/>
        <v>60</v>
      </c>
      <c r="M22" s="195">
        <v>0</v>
      </c>
      <c r="N22" s="195">
        <v>136</v>
      </c>
      <c r="O22" s="537">
        <f>X18</f>
        <v>3</v>
      </c>
      <c r="P22" s="634"/>
      <c r="Q22" s="646"/>
      <c r="R22" s="269"/>
      <c r="S22" s="202">
        <f t="shared" si="0"/>
        <v>136</v>
      </c>
      <c r="AA22" s="215"/>
    </row>
    <row r="23" spans="1:27" ht="15" customHeight="1">
      <c r="A23" s="632">
        <f>SUM(E21:E24)</f>
        <v>534</v>
      </c>
      <c r="B23" s="42">
        <v>98</v>
      </c>
      <c r="C23" s="533">
        <f>E23-B23</f>
        <v>54</v>
      </c>
      <c r="D23" s="42">
        <v>0</v>
      </c>
      <c r="E23" s="42">
        <v>152</v>
      </c>
      <c r="F23" s="534">
        <f>IF(E23&gt;E18,1,IF(E23&lt;E18,0,0.5))</f>
        <v>1</v>
      </c>
      <c r="G23" s="629"/>
      <c r="H23" s="645"/>
      <c r="J23" s="41" t="s">
        <v>258</v>
      </c>
      <c r="K23" s="199">
        <v>75</v>
      </c>
      <c r="L23" s="536">
        <f t="shared" si="2"/>
        <v>27</v>
      </c>
      <c r="M23" s="199">
        <v>3</v>
      </c>
      <c r="N23" s="199">
        <v>102</v>
      </c>
      <c r="O23" s="538">
        <f>Y15</f>
        <v>1</v>
      </c>
      <c r="P23" s="628">
        <f>SUM(O23:O26)</f>
        <v>7</v>
      </c>
      <c r="Q23" s="644"/>
      <c r="R23" s="269"/>
      <c r="S23" s="202">
        <f t="shared" si="0"/>
        <v>102</v>
      </c>
      <c r="AA23" s="215"/>
    </row>
    <row r="24" spans="1:27" ht="15" customHeight="1">
      <c r="A24" s="633"/>
      <c r="B24" s="42">
        <v>90</v>
      </c>
      <c r="C24" s="533">
        <f>E24-B24</f>
        <v>35</v>
      </c>
      <c r="D24" s="42">
        <v>2</v>
      </c>
      <c r="E24" s="42">
        <v>125</v>
      </c>
      <c r="F24" s="534">
        <f>IF(E24&gt;E19,1,IF(E24&lt;E19,0,0.5))</f>
        <v>0</v>
      </c>
      <c r="G24" s="629"/>
      <c r="H24" s="645"/>
      <c r="J24" s="213" t="str">
        <f>IF(ISERROR(INDEX('U23m'!$C$7:$C$38,MATCH(Fin_U23m!J23,VLJunioren,0))),"",INDEX('U23m'!$C$7:$C$38,MATCH(Fin_U23m!J23,VLJunioren,0)))</f>
        <v>SV Motor Mickten</v>
      </c>
      <c r="K24" s="42">
        <v>85</v>
      </c>
      <c r="L24" s="533">
        <f t="shared" si="2"/>
        <v>35</v>
      </c>
      <c r="M24" s="42">
        <v>2</v>
      </c>
      <c r="N24" s="42">
        <v>120</v>
      </c>
      <c r="O24" s="534">
        <f>Y16</f>
        <v>1</v>
      </c>
      <c r="P24" s="629"/>
      <c r="Q24" s="645"/>
      <c r="R24" s="269"/>
      <c r="S24" s="202">
        <f t="shared" si="0"/>
        <v>120</v>
      </c>
      <c r="AA24" s="215"/>
    </row>
    <row r="25" spans="10:27" ht="15" customHeight="1">
      <c r="J25" s="632">
        <f>SUM(N23:N26)</f>
        <v>485</v>
      </c>
      <c r="K25" s="42">
        <v>91</v>
      </c>
      <c r="L25" s="533">
        <f t="shared" si="2"/>
        <v>45</v>
      </c>
      <c r="M25" s="42">
        <v>1</v>
      </c>
      <c r="N25" s="42">
        <v>136</v>
      </c>
      <c r="O25" s="534">
        <f>Y17</f>
        <v>3</v>
      </c>
      <c r="P25" s="629"/>
      <c r="Q25" s="645"/>
      <c r="R25" s="271"/>
      <c r="S25" s="202">
        <f t="shared" si="0"/>
        <v>136</v>
      </c>
      <c r="AA25" s="215"/>
    </row>
    <row r="26" spans="1:27" ht="15" customHeight="1" thickBot="1">
      <c r="A26" s="41" t="s">
        <v>315</v>
      </c>
      <c r="B26" s="42">
        <v>86</v>
      </c>
      <c r="C26" s="533">
        <f>E26-B26</f>
        <v>54</v>
      </c>
      <c r="D26" s="42">
        <v>0</v>
      </c>
      <c r="E26" s="42">
        <v>140</v>
      </c>
      <c r="F26" s="534">
        <f>IF(E26&gt;E31,1,IF(E26&lt;E31,0,0.5))</f>
        <v>1</v>
      </c>
      <c r="G26" s="637">
        <f>SUM(F26:F29)</f>
        <v>1</v>
      </c>
      <c r="H26" s="645"/>
      <c r="J26" s="636"/>
      <c r="K26" s="195">
        <v>83</v>
      </c>
      <c r="L26" s="535">
        <f t="shared" si="2"/>
        <v>44</v>
      </c>
      <c r="M26" s="195">
        <v>0</v>
      </c>
      <c r="N26" s="195">
        <v>127</v>
      </c>
      <c r="O26" s="537">
        <f>Y18</f>
        <v>2</v>
      </c>
      <c r="P26" s="634"/>
      <c r="Q26" s="646"/>
      <c r="R26" s="269"/>
      <c r="S26" s="202">
        <f t="shared" si="0"/>
        <v>127</v>
      </c>
      <c r="AA26" s="215"/>
    </row>
    <row r="27" spans="1:28" ht="15" customHeight="1">
      <c r="A27" s="213" t="str">
        <f>IF(ISERROR(INDEX('U23m'!$C$7:$C$38,MATCH(Fin_U23m!A26,VLJunioren,0))),"",INDEX('U23m'!$C$7:$C$38,MATCH(Fin_U23m!A26,VLJunioren,0)))</f>
        <v>KV Bautzen 1951</v>
      </c>
      <c r="B27" s="42">
        <v>81</v>
      </c>
      <c r="C27" s="533">
        <f>E27-B27</f>
        <v>43</v>
      </c>
      <c r="D27" s="42">
        <v>0</v>
      </c>
      <c r="E27" s="42">
        <v>124</v>
      </c>
      <c r="F27" s="534">
        <f>IF(E27&gt;E32,1,IF(E27&lt;E32,0,0.5))</f>
        <v>0</v>
      </c>
      <c r="G27" s="629"/>
      <c r="H27" s="645"/>
      <c r="J27" s="41" t="s">
        <v>313</v>
      </c>
      <c r="K27" s="199">
        <v>87</v>
      </c>
      <c r="L27" s="536">
        <f t="shared" si="2"/>
        <v>35</v>
      </c>
      <c r="M27" s="199">
        <v>1</v>
      </c>
      <c r="N27" s="199">
        <v>122</v>
      </c>
      <c r="O27" s="538">
        <f>Z15</f>
        <v>2</v>
      </c>
      <c r="P27" s="628">
        <f>SUM(O27:O30)</f>
        <v>7</v>
      </c>
      <c r="Q27" s="644"/>
      <c r="R27" s="269"/>
      <c r="S27" s="202">
        <f t="shared" si="0"/>
        <v>122</v>
      </c>
      <c r="AA27" s="215"/>
      <c r="AB27" s="215"/>
    </row>
    <row r="28" spans="1:19" ht="15" customHeight="1">
      <c r="A28" s="632">
        <f>SUM(E26:E29)</f>
        <v>507</v>
      </c>
      <c r="B28" s="42">
        <v>79</v>
      </c>
      <c r="C28" s="533">
        <f>E28-B28</f>
        <v>43</v>
      </c>
      <c r="D28" s="42">
        <v>2</v>
      </c>
      <c r="E28" s="42">
        <v>122</v>
      </c>
      <c r="F28" s="534">
        <f>IF(E28&gt;E33,1,IF(E28&lt;E33,0,0.5))</f>
        <v>0</v>
      </c>
      <c r="G28" s="629"/>
      <c r="H28" s="645"/>
      <c r="J28" s="213" t="str">
        <f>IF(ISERROR(INDEX('U23m'!$C$7:$C$38,MATCH(Fin_U23m!J27,VLJunioren,0))),"",INDEX('U23m'!$C$7:$C$38,MATCH(Fin_U23m!J27,VLJunioren,0)))</f>
        <v>KV Bautzen 1951</v>
      </c>
      <c r="K28" s="42">
        <v>79</v>
      </c>
      <c r="L28" s="533">
        <f t="shared" si="2"/>
        <v>48</v>
      </c>
      <c r="M28" s="42">
        <v>0</v>
      </c>
      <c r="N28" s="42">
        <v>127</v>
      </c>
      <c r="O28" s="534">
        <f>Z16</f>
        <v>2</v>
      </c>
      <c r="P28" s="629"/>
      <c r="Q28" s="645"/>
      <c r="R28" s="269"/>
      <c r="S28" s="202">
        <f t="shared" si="0"/>
        <v>127</v>
      </c>
    </row>
    <row r="29" spans="1:19" ht="15" customHeight="1">
      <c r="A29" s="633"/>
      <c r="B29" s="42">
        <v>85</v>
      </c>
      <c r="C29" s="533">
        <f>E29-B29</f>
        <v>36</v>
      </c>
      <c r="D29" s="42">
        <v>3</v>
      </c>
      <c r="E29" s="42">
        <v>121</v>
      </c>
      <c r="F29" s="534">
        <f>IF(E29&gt;E34,1,IF(E29&lt;E34,0,0.5))</f>
        <v>0</v>
      </c>
      <c r="G29" s="629"/>
      <c r="H29" s="645"/>
      <c r="J29" s="632">
        <f>SUM(N27:N30)</f>
        <v>504</v>
      </c>
      <c r="K29" s="42">
        <v>90</v>
      </c>
      <c r="L29" s="533">
        <f t="shared" si="2"/>
        <v>44</v>
      </c>
      <c r="M29" s="42">
        <v>1</v>
      </c>
      <c r="N29" s="42">
        <v>134</v>
      </c>
      <c r="O29" s="534">
        <f>Z17</f>
        <v>2</v>
      </c>
      <c r="P29" s="629"/>
      <c r="Q29" s="645"/>
      <c r="R29" s="271"/>
      <c r="S29" s="202">
        <f t="shared" si="0"/>
        <v>134</v>
      </c>
    </row>
    <row r="30" spans="1:19" ht="15" customHeight="1">
      <c r="A30" s="638" t="s">
        <v>137</v>
      </c>
      <c r="B30" s="639"/>
      <c r="C30" s="639"/>
      <c r="D30" s="639"/>
      <c r="E30" s="639"/>
      <c r="F30" s="639"/>
      <c r="G30" s="639"/>
      <c r="H30" s="640"/>
      <c r="J30" s="633"/>
      <c r="K30" s="42">
        <v>85</v>
      </c>
      <c r="L30" s="533">
        <f t="shared" si="2"/>
        <v>36</v>
      </c>
      <c r="M30" s="42">
        <v>1</v>
      </c>
      <c r="N30" s="42">
        <v>121</v>
      </c>
      <c r="O30" s="534">
        <f>Z18</f>
        <v>1</v>
      </c>
      <c r="P30" s="629"/>
      <c r="Q30" s="645"/>
      <c r="R30" s="268"/>
      <c r="S30" s="202">
        <f t="shared" si="0"/>
        <v>121</v>
      </c>
    </row>
    <row r="31" spans="1:20" ht="15" customHeight="1">
      <c r="A31" s="41" t="s">
        <v>258</v>
      </c>
      <c r="B31" s="42">
        <v>91</v>
      </c>
      <c r="C31" s="533">
        <f>E31-B31</f>
        <v>36</v>
      </c>
      <c r="D31" s="42">
        <v>0</v>
      </c>
      <c r="E31" s="42">
        <v>127</v>
      </c>
      <c r="F31" s="534">
        <f>IF(E31&gt;E26,1,IF(E31&lt;E26,0,0.5))</f>
        <v>0</v>
      </c>
      <c r="G31" s="637">
        <f>SUM(F31:F34)</f>
        <v>3</v>
      </c>
      <c r="H31" s="645"/>
      <c r="T31" s="37"/>
    </row>
    <row r="32" spans="1:23" ht="15" customHeight="1">
      <c r="A32" s="213" t="str">
        <f>IF(ISERROR(INDEX('U23m'!$C$7:$C$38,MATCH(Fin_U23m!A31,VLJunioren,0))),"",INDEX('U23m'!$C$7:$C$38,MATCH(Fin_U23m!A31,VLJunioren,0)))</f>
        <v>SV Motor Mickten</v>
      </c>
      <c r="B32" s="42">
        <v>90</v>
      </c>
      <c r="C32" s="533">
        <f>E32-B32</f>
        <v>49</v>
      </c>
      <c r="D32" s="42">
        <v>0</v>
      </c>
      <c r="E32" s="42">
        <v>139</v>
      </c>
      <c r="F32" s="534">
        <f>IF(E32&gt;E27,1,IF(E32&lt;E27,0,0.5))</f>
        <v>1</v>
      </c>
      <c r="G32" s="629"/>
      <c r="H32" s="645"/>
      <c r="T32" s="49"/>
      <c r="W32" s="215"/>
    </row>
    <row r="33" spans="1:23" ht="15" customHeight="1">
      <c r="A33" s="632">
        <f>SUM(E31:E34)</f>
        <v>534</v>
      </c>
      <c r="B33" s="42">
        <v>91</v>
      </c>
      <c r="C33" s="533">
        <f>E33-B33</f>
        <v>34</v>
      </c>
      <c r="D33" s="42">
        <v>0</v>
      </c>
      <c r="E33" s="42">
        <v>125</v>
      </c>
      <c r="F33" s="534">
        <f>IF(E33&gt;E28,1,IF(E33&lt;E28,0,0.5))</f>
        <v>1</v>
      </c>
      <c r="G33" s="629"/>
      <c r="H33" s="645"/>
      <c r="J33" s="381"/>
      <c r="T33" s="49"/>
      <c r="W33" s="215"/>
    </row>
    <row r="34" spans="1:20" ht="15" customHeight="1">
      <c r="A34" s="633"/>
      <c r="B34" s="42">
        <v>93</v>
      </c>
      <c r="C34" s="533">
        <f>E34-B34</f>
        <v>50</v>
      </c>
      <c r="D34" s="42">
        <v>0</v>
      </c>
      <c r="E34" s="42">
        <v>143</v>
      </c>
      <c r="F34" s="534">
        <f>IF(E34&gt;E29,1,IF(E34&lt;E29,0,0.5))</f>
        <v>1</v>
      </c>
      <c r="G34" s="629"/>
      <c r="H34" s="645"/>
      <c r="J34" s="382"/>
      <c r="T34" s="147"/>
    </row>
    <row r="35" spans="10:20" ht="15" customHeight="1">
      <c r="J35" s="383"/>
      <c r="S35" s="216"/>
      <c r="T35" s="216"/>
    </row>
    <row r="36" spans="1:20" ht="15" customHeight="1">
      <c r="A36" s="41" t="s">
        <v>313</v>
      </c>
      <c r="B36" s="42">
        <v>89</v>
      </c>
      <c r="C36" s="533">
        <f>E36-B36</f>
        <v>39</v>
      </c>
      <c r="D36" s="42">
        <v>0</v>
      </c>
      <c r="E36" s="42">
        <v>128</v>
      </c>
      <c r="F36" s="534">
        <f>IF(E36&gt;E41,1,IF(E36&lt;E41,0,0.5))</f>
        <v>1</v>
      </c>
      <c r="G36" s="637">
        <f>SUM(F36:F39)</f>
        <v>3</v>
      </c>
      <c r="H36" s="645"/>
      <c r="J36" s="381"/>
      <c r="S36" s="216"/>
      <c r="T36" s="216"/>
    </row>
    <row r="37" spans="1:20" ht="15" customHeight="1">
      <c r="A37" s="213" t="str">
        <f>IF(ISERROR(INDEX('U23m'!$C$7:$C$38,MATCH(Fin_U23m!A36,VLJunioren,0))),"",INDEX('U23m'!$C$7:$C$38,MATCH(Fin_U23m!A36,VLJunioren,0)))</f>
        <v>KV Bautzen 1951</v>
      </c>
      <c r="B37" s="42">
        <v>92</v>
      </c>
      <c r="C37" s="533">
        <f>E37-B37</f>
        <v>45</v>
      </c>
      <c r="D37" s="42">
        <v>1</v>
      </c>
      <c r="E37" s="42">
        <v>137</v>
      </c>
      <c r="F37" s="534">
        <f>IF(E37&gt;E42,1,IF(E37&lt;E42,0,0.5))</f>
        <v>0</v>
      </c>
      <c r="G37" s="629"/>
      <c r="H37" s="645"/>
      <c r="J37" s="215"/>
      <c r="S37" s="216"/>
      <c r="T37" s="216"/>
    </row>
    <row r="38" spans="1:20" ht="15" customHeight="1">
      <c r="A38" s="632">
        <f>SUM(E36:E39)</f>
        <v>534</v>
      </c>
      <c r="B38" s="42">
        <v>84</v>
      </c>
      <c r="C38" s="533">
        <f>E38-B38</f>
        <v>54</v>
      </c>
      <c r="D38" s="42">
        <v>0</v>
      </c>
      <c r="E38" s="42">
        <v>138</v>
      </c>
      <c r="F38" s="534">
        <f>IF(E38&gt;E43,1,IF(E38&lt;E43,0,0.5))</f>
        <v>1</v>
      </c>
      <c r="G38" s="629"/>
      <c r="H38" s="645"/>
      <c r="J38" s="281"/>
      <c r="S38" s="216"/>
      <c r="T38" s="216"/>
    </row>
    <row r="39" spans="1:8" ht="15" customHeight="1">
      <c r="A39" s="633"/>
      <c r="B39" s="42">
        <v>88</v>
      </c>
      <c r="C39" s="533">
        <f>E39-B39</f>
        <v>43</v>
      </c>
      <c r="D39" s="42">
        <v>0</v>
      </c>
      <c r="E39" s="42">
        <v>131</v>
      </c>
      <c r="F39" s="534">
        <f>IF(E39&gt;E44,1,IF(E39&lt;E44,0,0.5))</f>
        <v>1</v>
      </c>
      <c r="G39" s="629"/>
      <c r="H39" s="645"/>
    </row>
    <row r="40" spans="1:8" ht="15" customHeight="1">
      <c r="A40" s="638" t="s">
        <v>138</v>
      </c>
      <c r="B40" s="639"/>
      <c r="C40" s="639"/>
      <c r="D40" s="639"/>
      <c r="E40" s="639"/>
      <c r="F40" s="639"/>
      <c r="G40" s="639"/>
      <c r="H40" s="640"/>
    </row>
    <row r="41" spans="1:8" ht="15" customHeight="1">
      <c r="A41" s="41" t="s">
        <v>310</v>
      </c>
      <c r="B41" s="42">
        <v>79</v>
      </c>
      <c r="C41" s="533">
        <f>E41-B41</f>
        <v>45</v>
      </c>
      <c r="D41" s="42">
        <v>0</v>
      </c>
      <c r="E41" s="42">
        <v>124</v>
      </c>
      <c r="F41" s="534">
        <f>IF(E41&gt;E36,1,IF(E41&lt;E36,0,0.5))</f>
        <v>0</v>
      </c>
      <c r="G41" s="637">
        <f>SUM(F41:F44)</f>
        <v>1</v>
      </c>
      <c r="H41" s="645"/>
    </row>
    <row r="42" spans="1:8" ht="15" customHeight="1">
      <c r="A42" s="213" t="str">
        <f>IF(ISERROR(INDEX('U23m'!$C$7:$C$38,MATCH(Fin_U23m!A41,VLJunioren,0))),"",INDEX('U23m'!$C$7:$C$38,MATCH(Fin_U23m!A41,VLJunioren,0)))</f>
        <v>Baruther SV 90</v>
      </c>
      <c r="B42" s="42">
        <v>83</v>
      </c>
      <c r="C42" s="533">
        <f>E42-B42</f>
        <v>58</v>
      </c>
      <c r="D42" s="42">
        <v>0</v>
      </c>
      <c r="E42" s="42">
        <v>141</v>
      </c>
      <c r="F42" s="534">
        <f>IF(E42&gt;E37,1,IF(E42&lt;E37,0,0.5))</f>
        <v>1</v>
      </c>
      <c r="G42" s="629"/>
      <c r="H42" s="645"/>
    </row>
    <row r="43" spans="1:8" ht="15" customHeight="1">
      <c r="A43" s="632">
        <f>SUM(E41:E44)</f>
        <v>497</v>
      </c>
      <c r="B43" s="42">
        <v>86</v>
      </c>
      <c r="C43" s="533">
        <f>E43-B43</f>
        <v>33</v>
      </c>
      <c r="D43" s="42">
        <v>1</v>
      </c>
      <c r="E43" s="42">
        <v>119</v>
      </c>
      <c r="F43" s="534">
        <f>IF(E43&gt;E38,1,IF(E43&lt;E38,0,0.5))</f>
        <v>0</v>
      </c>
      <c r="G43" s="629"/>
      <c r="H43" s="645"/>
    </row>
    <row r="44" spans="1:8" ht="15" customHeight="1">
      <c r="A44" s="633"/>
      <c r="B44" s="42">
        <v>79</v>
      </c>
      <c r="C44" s="533">
        <f>E44-B44</f>
        <v>34</v>
      </c>
      <c r="D44" s="42">
        <v>1</v>
      </c>
      <c r="E44" s="42">
        <v>113</v>
      </c>
      <c r="F44" s="534">
        <f>IF(E44&gt;E39,1,IF(E44&lt;E39,0,0.5))</f>
        <v>0</v>
      </c>
      <c r="G44" s="629"/>
      <c r="H44" s="645"/>
    </row>
  </sheetData>
  <sheetProtection/>
  <mergeCells count="44">
    <mergeCell ref="A1:Q1"/>
    <mergeCell ref="A3:Q3"/>
    <mergeCell ref="A4:L4"/>
    <mergeCell ref="H11:H14"/>
    <mergeCell ref="H16:H19"/>
    <mergeCell ref="A20:H20"/>
    <mergeCell ref="G6:G9"/>
    <mergeCell ref="A10:H10"/>
    <mergeCell ref="J11:Q12"/>
    <mergeCell ref="Q15:Q18"/>
    <mergeCell ref="J17:J18"/>
    <mergeCell ref="P19:P22"/>
    <mergeCell ref="Q19:Q22"/>
    <mergeCell ref="J21:J22"/>
    <mergeCell ref="A38:A39"/>
    <mergeCell ref="A33:A34"/>
    <mergeCell ref="A30:H30"/>
    <mergeCell ref="G36:G39"/>
    <mergeCell ref="H36:H39"/>
    <mergeCell ref="H31:H34"/>
    <mergeCell ref="A8:A9"/>
    <mergeCell ref="G11:G14"/>
    <mergeCell ref="A13:A14"/>
    <mergeCell ref="H6:H9"/>
    <mergeCell ref="A18:A19"/>
    <mergeCell ref="G26:G29"/>
    <mergeCell ref="A28:A29"/>
    <mergeCell ref="P27:P30"/>
    <mergeCell ref="G41:G44"/>
    <mergeCell ref="A43:A44"/>
    <mergeCell ref="G31:G34"/>
    <mergeCell ref="A40:H40"/>
    <mergeCell ref="H41:H44"/>
    <mergeCell ref="H26:H29"/>
    <mergeCell ref="Q27:Q30"/>
    <mergeCell ref="J29:J30"/>
    <mergeCell ref="Q23:Q26"/>
    <mergeCell ref="P15:P18"/>
    <mergeCell ref="A23:A24"/>
    <mergeCell ref="G16:G19"/>
    <mergeCell ref="P23:P26"/>
    <mergeCell ref="J25:J26"/>
    <mergeCell ref="H21:H24"/>
    <mergeCell ref="G21:G24"/>
  </mergeCells>
  <conditionalFormatting sqref="C16:C19">
    <cfRule type="cellIs" priority="30" dxfId="376" operator="equal">
      <formula>""</formula>
    </cfRule>
  </conditionalFormatting>
  <conditionalFormatting sqref="C21:C24">
    <cfRule type="cellIs" priority="29" dxfId="376" operator="equal">
      <formula>""</formula>
    </cfRule>
  </conditionalFormatting>
  <conditionalFormatting sqref="C26:C29">
    <cfRule type="cellIs" priority="28" dxfId="376" operator="equal">
      <formula>""</formula>
    </cfRule>
  </conditionalFormatting>
  <conditionalFormatting sqref="E6:E9">
    <cfRule type="cellIs" priority="23" dxfId="376" operator="equal">
      <formula>""</formula>
    </cfRule>
  </conditionalFormatting>
  <conditionalFormatting sqref="B11:B14">
    <cfRule type="cellIs" priority="21" dxfId="376" operator="equal">
      <formula>""</formula>
    </cfRule>
  </conditionalFormatting>
  <conditionalFormatting sqref="E11:E14">
    <cfRule type="cellIs" priority="20" dxfId="376" operator="equal">
      <formula>""</formula>
    </cfRule>
  </conditionalFormatting>
  <conditionalFormatting sqref="D11:D14">
    <cfRule type="cellIs" priority="19" dxfId="376" operator="equal">
      <formula>""</formula>
    </cfRule>
  </conditionalFormatting>
  <conditionalFormatting sqref="B16:B19">
    <cfRule type="cellIs" priority="18" dxfId="376" operator="equal">
      <formula>""</formula>
    </cfRule>
  </conditionalFormatting>
  <conditionalFormatting sqref="B31:B34">
    <cfRule type="cellIs" priority="9" dxfId="376" operator="equal">
      <formula>""</formula>
    </cfRule>
  </conditionalFormatting>
  <conditionalFormatting sqref="A6 F6:F9 F11:F14 F16:F19 F26:F29 F36:F39 F21:F24 F31:F34 F41:F44 K15:O30 A11 A16 A21 A26 A31 A36 A41 J15 J19 J23 J27">
    <cfRule type="cellIs" priority="33" dxfId="376" operator="equal">
      <formula>""</formula>
    </cfRule>
  </conditionalFormatting>
  <conditionalFormatting sqref="C11:C14">
    <cfRule type="cellIs" priority="32" dxfId="376" operator="equal">
      <formula>""</formula>
    </cfRule>
  </conditionalFormatting>
  <conditionalFormatting sqref="C6:C9">
    <cfRule type="cellIs" priority="31" dxfId="260" operator="equal" stopIfTrue="1">
      <formula>""</formula>
    </cfRule>
  </conditionalFormatting>
  <conditionalFormatting sqref="C31:C34">
    <cfRule type="cellIs" priority="27" dxfId="376" operator="equal">
      <formula>""</formula>
    </cfRule>
  </conditionalFormatting>
  <conditionalFormatting sqref="C36:C39">
    <cfRule type="cellIs" priority="26" dxfId="376" operator="equal">
      <formula>""</formula>
    </cfRule>
  </conditionalFormatting>
  <conditionalFormatting sqref="C41:C44">
    <cfRule type="cellIs" priority="25" dxfId="376" operator="equal">
      <formula>""</formula>
    </cfRule>
  </conditionalFormatting>
  <conditionalFormatting sqref="B6:B9">
    <cfRule type="cellIs" priority="24" dxfId="260" operator="equal" stopIfTrue="1">
      <formula>""</formula>
    </cfRule>
  </conditionalFormatting>
  <conditionalFormatting sqref="D6:D9">
    <cfRule type="cellIs" priority="22" dxfId="260" operator="equal" stopIfTrue="1">
      <formula>""</formula>
    </cfRule>
  </conditionalFormatting>
  <conditionalFormatting sqref="E16:E19">
    <cfRule type="cellIs" priority="17" dxfId="376" operator="equal">
      <formula>""</formula>
    </cfRule>
  </conditionalFormatting>
  <conditionalFormatting sqref="D16:D19">
    <cfRule type="cellIs" priority="16" dxfId="376" operator="equal">
      <formula>""</formula>
    </cfRule>
  </conditionalFormatting>
  <conditionalFormatting sqref="B21:B24">
    <cfRule type="cellIs" priority="15" dxfId="376" operator="equal">
      <formula>""</formula>
    </cfRule>
  </conditionalFormatting>
  <conditionalFormatting sqref="E21:E24">
    <cfRule type="cellIs" priority="14" dxfId="376" operator="equal">
      <formula>""</formula>
    </cfRule>
  </conditionalFormatting>
  <conditionalFormatting sqref="D21:D24">
    <cfRule type="cellIs" priority="13" dxfId="376" operator="equal">
      <formula>""</formula>
    </cfRule>
  </conditionalFormatting>
  <conditionalFormatting sqref="B26:B29">
    <cfRule type="cellIs" priority="12" dxfId="376" operator="equal">
      <formula>""</formula>
    </cfRule>
  </conditionalFormatting>
  <conditionalFormatting sqref="E26:E29">
    <cfRule type="cellIs" priority="11" dxfId="376" operator="equal">
      <formula>""</formula>
    </cfRule>
  </conditionalFormatting>
  <conditionalFormatting sqref="D26:D29">
    <cfRule type="cellIs" priority="10" dxfId="376" operator="equal">
      <formula>""</formula>
    </cfRule>
  </conditionalFormatting>
  <conditionalFormatting sqref="E31:E34">
    <cfRule type="cellIs" priority="8" dxfId="376" operator="equal">
      <formula>""</formula>
    </cfRule>
  </conditionalFormatting>
  <conditionalFormatting sqref="D31:D34">
    <cfRule type="cellIs" priority="7" dxfId="376" operator="equal">
      <formula>""</formula>
    </cfRule>
  </conditionalFormatting>
  <conditionalFormatting sqref="B36:B39">
    <cfRule type="cellIs" priority="6" dxfId="376" operator="equal">
      <formula>""</formula>
    </cfRule>
  </conditionalFormatting>
  <conditionalFormatting sqref="E36:E39">
    <cfRule type="cellIs" priority="5" dxfId="376" operator="equal">
      <formula>""</formula>
    </cfRule>
  </conditionalFormatting>
  <conditionalFormatting sqref="D36:D39">
    <cfRule type="cellIs" priority="4" dxfId="376" operator="equal">
      <formula>""</formula>
    </cfRule>
  </conditionalFormatting>
  <conditionalFormatting sqref="B41:B44">
    <cfRule type="cellIs" priority="3" dxfId="376" operator="equal">
      <formula>""</formula>
    </cfRule>
  </conditionalFormatting>
  <conditionalFormatting sqref="E41:E44">
    <cfRule type="cellIs" priority="2" dxfId="376" operator="equal">
      <formula>""</formula>
    </cfRule>
  </conditionalFormatting>
  <conditionalFormatting sqref="D41:D44">
    <cfRule type="cellIs" priority="1" dxfId="376" operator="equal">
      <formula>""</formula>
    </cfRule>
  </conditionalFormatting>
  <dataValidations count="1">
    <dataValidation type="list" allowBlank="1" showInputMessage="1" showErrorMessage="1" sqref="A6 A11 A16 A21 A26 A31 A36 A41 J15 J19 J23 J27">
      <formula1>VLJunioren</formula1>
    </dataValidation>
  </dataValidations>
  <printOptions horizontalCentered="1"/>
  <pageMargins left="0.9055118110236221" right="0.9448818897637796" top="0.1968503937007874" bottom="0.1968503937007874" header="0.31496062992125984" footer="0.31496062992125984"/>
  <pageSetup fitToHeight="1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1">
      <selection activeCell="J7" sqref="J7:J13"/>
    </sheetView>
  </sheetViews>
  <sheetFormatPr defaultColWidth="11.421875" defaultRowHeight="12.75"/>
  <cols>
    <col min="1" max="1" width="3.57421875" style="216" customWidth="1"/>
    <col min="2" max="2" width="24.00390625" style="216" customWidth="1"/>
    <col min="3" max="3" width="21.421875" style="216" customWidth="1"/>
    <col min="4" max="4" width="8.421875" style="216" customWidth="1"/>
    <col min="5" max="5" width="4.57421875" style="216" customWidth="1"/>
    <col min="6" max="8" width="5.8515625" style="216" customWidth="1"/>
    <col min="9" max="10" width="3.8515625" style="216" customWidth="1"/>
    <col min="11" max="11" width="5.421875" style="216" customWidth="1"/>
    <col min="12" max="13" width="11.421875" style="216" customWidth="1"/>
    <col min="14" max="16384" width="11.421875" style="216" customWidth="1"/>
  </cols>
  <sheetData>
    <row r="1" spans="1:11" ht="35.25">
      <c r="A1" s="626" t="s">
        <v>161</v>
      </c>
      <c r="B1" s="626"/>
      <c r="C1" s="626"/>
      <c r="D1" s="626"/>
      <c r="E1" s="626"/>
      <c r="F1" s="626"/>
      <c r="G1" s="626"/>
      <c r="H1" s="626"/>
      <c r="I1" s="626"/>
      <c r="J1" s="626"/>
      <c r="K1" s="254"/>
    </row>
    <row r="2" spans="1:11" ht="12.75">
      <c r="A2" s="218"/>
      <c r="B2" s="219"/>
      <c r="C2" s="219"/>
      <c r="D2" s="219"/>
      <c r="E2" s="218"/>
      <c r="F2" s="218"/>
      <c r="G2" s="218"/>
      <c r="H2" s="218"/>
      <c r="I2" s="218"/>
      <c r="J2" s="218"/>
      <c r="K2" s="218"/>
    </row>
    <row r="3" spans="1:11" ht="15">
      <c r="A3" s="220" t="s">
        <v>162</v>
      </c>
      <c r="B3" s="220"/>
      <c r="C3" s="220"/>
      <c r="D3" s="220"/>
      <c r="E3" s="221" t="s">
        <v>217</v>
      </c>
      <c r="F3" s="221"/>
      <c r="G3" s="221"/>
      <c r="H3" s="221"/>
      <c r="I3" s="221"/>
      <c r="J3" s="221"/>
      <c r="K3" s="221"/>
    </row>
    <row r="4" spans="1:14" ht="12.75" customHeight="1">
      <c r="A4" s="218"/>
      <c r="B4" s="219"/>
      <c r="C4" s="219"/>
      <c r="D4" s="219"/>
      <c r="E4" s="218"/>
      <c r="F4" s="218"/>
      <c r="G4" s="218"/>
      <c r="H4" s="218"/>
      <c r="I4" s="218"/>
      <c r="J4" s="218"/>
      <c r="K4" s="218"/>
      <c r="N4" s="251"/>
    </row>
    <row r="5" spans="1:14" ht="16.5">
      <c r="A5" s="222" t="s">
        <v>39</v>
      </c>
      <c r="B5" s="223"/>
      <c r="C5" s="223"/>
      <c r="D5" s="223"/>
      <c r="E5" s="224" t="s">
        <v>1</v>
      </c>
      <c r="F5" s="225"/>
      <c r="G5" s="225"/>
      <c r="H5" s="225"/>
      <c r="I5" s="225"/>
      <c r="J5" s="226"/>
      <c r="N5" s="251"/>
    </row>
    <row r="6" spans="1:15" ht="16.5">
      <c r="A6" s="227" t="s">
        <v>3</v>
      </c>
      <c r="B6" s="228" t="s">
        <v>4</v>
      </c>
      <c r="C6" s="229" t="s">
        <v>5</v>
      </c>
      <c r="D6" s="229"/>
      <c r="E6" s="230" t="s">
        <v>6</v>
      </c>
      <c r="F6" s="255" t="s">
        <v>7</v>
      </c>
      <c r="G6" s="256" t="s">
        <v>8</v>
      </c>
      <c r="H6" s="256" t="s">
        <v>9</v>
      </c>
      <c r="I6" s="256" t="s">
        <v>10</v>
      </c>
      <c r="J6" s="257" t="s">
        <v>11</v>
      </c>
      <c r="K6" s="258"/>
      <c r="L6" s="131"/>
      <c r="M6" s="131"/>
      <c r="N6" s="125"/>
      <c r="O6" s="122"/>
    </row>
    <row r="7" spans="1:15" ht="18.75" customHeight="1">
      <c r="A7" s="235">
        <v>43</v>
      </c>
      <c r="B7" s="168" t="s">
        <v>326</v>
      </c>
      <c r="C7" s="82" t="s">
        <v>327</v>
      </c>
      <c r="D7" s="90"/>
      <c r="E7" s="236"/>
      <c r="F7" s="83">
        <v>347</v>
      </c>
      <c r="G7" s="45">
        <v>153</v>
      </c>
      <c r="H7" s="84">
        <f aca="true" t="shared" si="0" ref="H7:H13">IF(SUM(F7,G7)&gt;0,SUM(F7,G7),"")</f>
        <v>500</v>
      </c>
      <c r="I7" s="127">
        <v>7</v>
      </c>
      <c r="J7" s="86">
        <f aca="true" t="shared" si="1" ref="J7:J17">RANK(H7,($H$7:$H$17))</f>
        <v>1</v>
      </c>
      <c r="K7" s="53"/>
      <c r="L7" s="516"/>
      <c r="M7" s="517"/>
      <c r="N7" s="131"/>
      <c r="O7" s="53"/>
    </row>
    <row r="8" spans="1:15" ht="18.75" customHeight="1">
      <c r="A8" s="238">
        <v>42</v>
      </c>
      <c r="B8" s="164" t="s">
        <v>324</v>
      </c>
      <c r="C8" s="82" t="s">
        <v>325</v>
      </c>
      <c r="D8" s="90"/>
      <c r="E8" s="239"/>
      <c r="F8" s="83">
        <v>343</v>
      </c>
      <c r="G8" s="45">
        <v>154</v>
      </c>
      <c r="H8" s="84">
        <f t="shared" si="0"/>
        <v>497</v>
      </c>
      <c r="I8" s="89">
        <v>9</v>
      </c>
      <c r="J8" s="86">
        <f t="shared" si="1"/>
        <v>2</v>
      </c>
      <c r="K8" s="53"/>
      <c r="L8" s="131"/>
      <c r="M8" s="131"/>
      <c r="N8" s="131"/>
      <c r="O8" s="53"/>
    </row>
    <row r="9" spans="1:15" ht="18.75" customHeight="1">
      <c r="A9" s="235">
        <v>39</v>
      </c>
      <c r="B9" s="164" t="s">
        <v>320</v>
      </c>
      <c r="C9" s="82" t="s">
        <v>321</v>
      </c>
      <c r="D9" s="90"/>
      <c r="E9" s="239"/>
      <c r="F9" s="83">
        <v>317</v>
      </c>
      <c r="G9" s="45">
        <v>177</v>
      </c>
      <c r="H9" s="84">
        <f t="shared" si="0"/>
        <v>494</v>
      </c>
      <c r="I9" s="89">
        <v>8</v>
      </c>
      <c r="J9" s="86">
        <f t="shared" si="1"/>
        <v>3</v>
      </c>
      <c r="K9" s="53"/>
      <c r="L9" s="131"/>
      <c r="M9" s="131"/>
      <c r="N9" s="131"/>
      <c r="O9" s="53"/>
    </row>
    <row r="10" spans="1:15" ht="18.75" customHeight="1">
      <c r="A10" s="235">
        <v>41</v>
      </c>
      <c r="B10" s="168" t="s">
        <v>226</v>
      </c>
      <c r="C10" s="82" t="s">
        <v>219</v>
      </c>
      <c r="D10" s="90"/>
      <c r="E10" s="239">
        <v>0.4895833333333333</v>
      </c>
      <c r="F10" s="83">
        <v>338</v>
      </c>
      <c r="G10" s="45">
        <v>149</v>
      </c>
      <c r="H10" s="84">
        <f t="shared" si="0"/>
        <v>487</v>
      </c>
      <c r="I10" s="89">
        <v>12</v>
      </c>
      <c r="J10" s="86">
        <f t="shared" si="1"/>
        <v>4</v>
      </c>
      <c r="K10" s="53"/>
      <c r="L10" s="131"/>
      <c r="M10" s="131"/>
      <c r="N10" s="131"/>
      <c r="O10" s="53"/>
    </row>
    <row r="11" spans="1:15" ht="18.75" customHeight="1">
      <c r="A11" s="238">
        <v>40</v>
      </c>
      <c r="B11" s="164" t="s">
        <v>322</v>
      </c>
      <c r="C11" s="82" t="s">
        <v>323</v>
      </c>
      <c r="D11" s="90"/>
      <c r="E11" s="239"/>
      <c r="F11" s="83">
        <v>336</v>
      </c>
      <c r="G11" s="45">
        <v>138</v>
      </c>
      <c r="H11" s="84">
        <f t="shared" si="0"/>
        <v>474</v>
      </c>
      <c r="I11" s="89">
        <v>6</v>
      </c>
      <c r="J11" s="86">
        <f t="shared" si="1"/>
        <v>5</v>
      </c>
      <c r="K11" s="53"/>
      <c r="L11" s="131"/>
      <c r="M11" s="131"/>
      <c r="N11" s="131"/>
      <c r="O11" s="53"/>
    </row>
    <row r="12" spans="1:15" ht="18.75" customHeight="1">
      <c r="A12" s="235">
        <v>38</v>
      </c>
      <c r="B12" s="164" t="s">
        <v>328</v>
      </c>
      <c r="C12" s="526" t="s">
        <v>309</v>
      </c>
      <c r="D12" s="90"/>
      <c r="E12" s="240">
        <v>0.4513888888888889</v>
      </c>
      <c r="F12" s="83">
        <v>327</v>
      </c>
      <c r="G12" s="45">
        <v>146</v>
      </c>
      <c r="H12" s="84">
        <f t="shared" si="0"/>
        <v>473</v>
      </c>
      <c r="I12" s="89">
        <v>8</v>
      </c>
      <c r="J12" s="86">
        <f t="shared" si="1"/>
        <v>6</v>
      </c>
      <c r="K12" s="53"/>
      <c r="L12" s="131"/>
      <c r="M12" s="131"/>
      <c r="N12" s="131"/>
      <c r="O12" s="53"/>
    </row>
    <row r="13" spans="1:15" ht="18.75" customHeight="1">
      <c r="A13" s="238">
        <v>44</v>
      </c>
      <c r="B13" s="164" t="s">
        <v>227</v>
      </c>
      <c r="C13" s="82" t="s">
        <v>228</v>
      </c>
      <c r="D13" s="90"/>
      <c r="E13" s="239"/>
      <c r="F13" s="83">
        <v>315</v>
      </c>
      <c r="G13" s="45">
        <v>100</v>
      </c>
      <c r="H13" s="84">
        <f t="shared" si="0"/>
        <v>415</v>
      </c>
      <c r="I13" s="89">
        <v>22</v>
      </c>
      <c r="J13" s="86">
        <f t="shared" si="1"/>
        <v>7</v>
      </c>
      <c r="K13" s="53"/>
      <c r="L13" s="131"/>
      <c r="M13" s="131"/>
      <c r="N13" s="131"/>
      <c r="O13" s="53"/>
    </row>
    <row r="14" spans="1:15" ht="18.75" customHeight="1">
      <c r="A14" s="235">
        <v>45</v>
      </c>
      <c r="B14" s="451" t="s">
        <v>229</v>
      </c>
      <c r="C14" s="450" t="s">
        <v>228</v>
      </c>
      <c r="D14" s="320" t="s">
        <v>389</v>
      </c>
      <c r="E14" s="515">
        <v>0.5416666666666666</v>
      </c>
      <c r="F14" s="83"/>
      <c r="G14" s="45"/>
      <c r="H14" s="84">
        <f aca="true" t="shared" si="2" ref="H14:H33">IF(SUM(F14,G14)&gt;0,SUM(F14,G14),"")</f>
      </c>
      <c r="I14" s="89"/>
      <c r="J14" s="86" t="e">
        <f t="shared" si="1"/>
        <v>#VALUE!</v>
      </c>
      <c r="K14" s="53"/>
      <c r="L14" s="131"/>
      <c r="M14" s="131"/>
      <c r="N14" s="131"/>
      <c r="O14" s="53"/>
    </row>
    <row r="15" spans="1:15" ht="18.75" customHeight="1">
      <c r="A15" s="238">
        <v>46</v>
      </c>
      <c r="B15" s="451" t="s">
        <v>180</v>
      </c>
      <c r="C15" s="450" t="s">
        <v>181</v>
      </c>
      <c r="D15" s="320" t="s">
        <v>389</v>
      </c>
      <c r="E15" s="239"/>
      <c r="F15" s="83"/>
      <c r="G15" s="45"/>
      <c r="H15" s="84">
        <f t="shared" si="2"/>
      </c>
      <c r="I15" s="89"/>
      <c r="J15" s="86" t="e">
        <f t="shared" si="1"/>
        <v>#VALUE!</v>
      </c>
      <c r="K15" s="53"/>
      <c r="L15" s="131"/>
      <c r="M15" s="131"/>
      <c r="N15" s="131"/>
      <c r="O15" s="53"/>
    </row>
    <row r="16" spans="1:15" ht="18.75" customHeight="1">
      <c r="A16" s="235">
        <v>47</v>
      </c>
      <c r="B16" s="451" t="s">
        <v>318</v>
      </c>
      <c r="C16" s="450" t="s">
        <v>319</v>
      </c>
      <c r="D16" s="320" t="s">
        <v>389</v>
      </c>
      <c r="E16" s="239"/>
      <c r="F16" s="83"/>
      <c r="G16" s="45"/>
      <c r="H16" s="84">
        <f t="shared" si="2"/>
      </c>
      <c r="I16" s="89"/>
      <c r="J16" s="86" t="e">
        <f t="shared" si="1"/>
        <v>#VALUE!</v>
      </c>
      <c r="K16" s="53"/>
      <c r="L16" s="131"/>
      <c r="M16" s="131"/>
      <c r="N16" s="131"/>
      <c r="O16" s="53"/>
    </row>
    <row r="17" spans="1:15" ht="18.75" customHeight="1">
      <c r="A17" s="243">
        <v>48</v>
      </c>
      <c r="B17" s="444" t="s">
        <v>329</v>
      </c>
      <c r="C17" s="449" t="s">
        <v>327</v>
      </c>
      <c r="D17" s="393" t="s">
        <v>389</v>
      </c>
      <c r="E17" s="333"/>
      <c r="F17" s="365"/>
      <c r="G17" s="175"/>
      <c r="H17" s="176">
        <f t="shared" si="2"/>
      </c>
      <c r="I17" s="366"/>
      <c r="J17" s="194" t="e">
        <f t="shared" si="1"/>
        <v>#VALUE!</v>
      </c>
      <c r="K17" s="53"/>
      <c r="L17" s="131"/>
      <c r="M17" s="131"/>
      <c r="N17" s="131"/>
      <c r="O17" s="53"/>
    </row>
    <row r="18" spans="1:15" ht="18.75" customHeight="1" hidden="1">
      <c r="A18" s="235">
        <v>77</v>
      </c>
      <c r="B18" s="164"/>
      <c r="C18" s="82"/>
      <c r="D18" s="90"/>
      <c r="E18" s="240">
        <v>0.4895833333333333</v>
      </c>
      <c r="F18" s="295"/>
      <c r="G18" s="376"/>
      <c r="H18" s="384">
        <f t="shared" si="2"/>
      </c>
      <c r="I18" s="89"/>
      <c r="J18" s="378">
        <f aca="true" t="shared" si="3" ref="J18:J33">IF(M18&gt;0,M18,"")</f>
      </c>
      <c r="K18" s="53"/>
      <c r="L18" s="131"/>
      <c r="M18" s="131"/>
      <c r="N18" s="131"/>
      <c r="O18" s="53"/>
    </row>
    <row r="19" spans="1:15" ht="18.75" customHeight="1" hidden="1">
      <c r="A19" s="238">
        <v>78</v>
      </c>
      <c r="B19" s="164"/>
      <c r="C19" s="119"/>
      <c r="D19" s="90"/>
      <c r="E19" s="239"/>
      <c r="F19" s="83"/>
      <c r="G19" s="45"/>
      <c r="H19" s="84">
        <f t="shared" si="2"/>
      </c>
      <c r="I19" s="89"/>
      <c r="J19" s="86">
        <f t="shared" si="3"/>
      </c>
      <c r="K19" s="53"/>
      <c r="L19" s="131"/>
      <c r="M19" s="131"/>
      <c r="N19" s="131"/>
      <c r="O19" s="53"/>
    </row>
    <row r="20" spans="1:15" ht="18.75" customHeight="1" hidden="1">
      <c r="A20" s="235">
        <v>79</v>
      </c>
      <c r="B20" s="164"/>
      <c r="C20" s="119"/>
      <c r="D20" s="90"/>
      <c r="E20" s="239"/>
      <c r="F20" s="83"/>
      <c r="G20" s="45"/>
      <c r="H20" s="84">
        <f t="shared" si="2"/>
      </c>
      <c r="I20" s="89"/>
      <c r="J20" s="86">
        <f t="shared" si="3"/>
      </c>
      <c r="K20" s="53"/>
      <c r="L20" s="131"/>
      <c r="M20" s="131"/>
      <c r="N20" s="131"/>
      <c r="O20" s="53"/>
    </row>
    <row r="21" spans="1:15" ht="18.75" customHeight="1" hidden="1">
      <c r="A21" s="238">
        <v>80</v>
      </c>
      <c r="B21" s="167"/>
      <c r="C21" s="119"/>
      <c r="D21" s="166"/>
      <c r="E21" s="239"/>
      <c r="F21" s="83"/>
      <c r="G21" s="45"/>
      <c r="H21" s="84">
        <f t="shared" si="2"/>
      </c>
      <c r="I21" s="85"/>
      <c r="J21" s="86">
        <f t="shared" si="3"/>
      </c>
      <c r="K21" s="53"/>
      <c r="L21" s="131"/>
      <c r="M21" s="131"/>
      <c r="N21" s="131"/>
      <c r="O21" s="53"/>
    </row>
    <row r="22" spans="1:15" ht="18.75" customHeight="1" hidden="1">
      <c r="A22" s="235">
        <v>81</v>
      </c>
      <c r="B22" s="164"/>
      <c r="C22" s="166"/>
      <c r="D22" s="90"/>
      <c r="E22" s="239">
        <v>0.5416666666666666</v>
      </c>
      <c r="F22" s="83"/>
      <c r="G22" s="45"/>
      <c r="H22" s="84">
        <f t="shared" si="2"/>
      </c>
      <c r="I22" s="85"/>
      <c r="J22" s="86">
        <f t="shared" si="3"/>
      </c>
      <c r="K22" s="267"/>
      <c r="L22" s="131">
        <f>IF(SUM(H22)&gt;0,100000*H22+1000*G22-I22,"")</f>
      </c>
      <c r="M22" s="131">
        <f>IF(SUM(H22)&gt;0,RANK(L22,$L$7:$L$33,0),"")</f>
      </c>
      <c r="N22" s="131"/>
      <c r="O22" s="53"/>
    </row>
    <row r="23" spans="1:15" ht="18.75" customHeight="1" hidden="1">
      <c r="A23" s="238">
        <v>82</v>
      </c>
      <c r="B23" s="168"/>
      <c r="C23" s="90"/>
      <c r="D23" s="90"/>
      <c r="E23" s="239"/>
      <c r="F23" s="83"/>
      <c r="G23" s="45"/>
      <c r="H23" s="84">
        <f t="shared" si="2"/>
      </c>
      <c r="I23" s="85"/>
      <c r="J23" s="86">
        <f t="shared" si="3"/>
      </c>
      <c r="K23" s="242"/>
      <c r="L23" s="131"/>
      <c r="M23" s="131"/>
      <c r="N23" s="131"/>
      <c r="O23" s="53"/>
    </row>
    <row r="24" spans="1:13" ht="18.75" customHeight="1" hidden="1">
      <c r="A24" s="235">
        <v>83</v>
      </c>
      <c r="B24" s="359"/>
      <c r="C24" s="90"/>
      <c r="D24" s="90"/>
      <c r="E24" s="239"/>
      <c r="F24" s="83"/>
      <c r="G24" s="45"/>
      <c r="H24" s="84">
        <f t="shared" si="2"/>
      </c>
      <c r="I24" s="85"/>
      <c r="J24" s="86">
        <f t="shared" si="3"/>
      </c>
      <c r="K24" s="267"/>
      <c r="L24" s="131"/>
      <c r="M24" s="131"/>
    </row>
    <row r="25" spans="1:13" ht="18.75" customHeight="1" hidden="1">
      <c r="A25" s="238">
        <v>84</v>
      </c>
      <c r="B25" s="359"/>
      <c r="C25" s="90"/>
      <c r="D25" s="90"/>
      <c r="E25" s="239"/>
      <c r="F25" s="83"/>
      <c r="G25" s="45"/>
      <c r="H25" s="84">
        <f t="shared" si="2"/>
      </c>
      <c r="I25" s="85"/>
      <c r="J25" s="86">
        <f t="shared" si="3"/>
      </c>
      <c r="K25" s="242"/>
      <c r="L25" s="131"/>
      <c r="M25" s="131"/>
    </row>
    <row r="26" spans="1:17" ht="18.75" customHeight="1" hidden="1">
      <c r="A26" s="235">
        <v>85</v>
      </c>
      <c r="B26" s="359"/>
      <c r="C26" s="90"/>
      <c r="D26" s="90"/>
      <c r="E26" s="239">
        <v>0.579861111111111</v>
      </c>
      <c r="F26" s="83"/>
      <c r="G26" s="45"/>
      <c r="H26" s="84">
        <f t="shared" si="2"/>
      </c>
      <c r="I26" s="85"/>
      <c r="J26" s="86">
        <f t="shared" si="3"/>
      </c>
      <c r="K26" s="267"/>
      <c r="L26" s="131"/>
      <c r="M26" s="131"/>
      <c r="N26" s="131"/>
      <c r="O26" s="351"/>
      <c r="P26" s="266"/>
      <c r="Q26" s="266"/>
    </row>
    <row r="27" spans="1:17" ht="18.75" customHeight="1" hidden="1">
      <c r="A27" s="238">
        <v>86</v>
      </c>
      <c r="B27" s="359"/>
      <c r="C27" s="90"/>
      <c r="D27" s="90"/>
      <c r="E27" s="239"/>
      <c r="F27" s="83"/>
      <c r="G27" s="45"/>
      <c r="H27" s="84">
        <f t="shared" si="2"/>
      </c>
      <c r="I27" s="85"/>
      <c r="J27" s="86">
        <f t="shared" si="3"/>
      </c>
      <c r="K27" s="242"/>
      <c r="L27" s="131"/>
      <c r="M27" s="131"/>
      <c r="N27" s="131"/>
      <c r="O27" s="351"/>
      <c r="P27" s="266"/>
      <c r="Q27" s="266"/>
    </row>
    <row r="28" spans="1:17" ht="18.75" customHeight="1" hidden="1">
      <c r="A28" s="235">
        <v>87</v>
      </c>
      <c r="B28" s="359"/>
      <c r="C28" s="90"/>
      <c r="D28" s="90"/>
      <c r="E28" s="239"/>
      <c r="F28" s="83"/>
      <c r="G28" s="45"/>
      <c r="H28" s="84">
        <f t="shared" si="2"/>
      </c>
      <c r="I28" s="85"/>
      <c r="J28" s="86">
        <f t="shared" si="3"/>
      </c>
      <c r="K28" s="267"/>
      <c r="L28" s="131"/>
      <c r="M28" s="131"/>
      <c r="N28" s="131"/>
      <c r="O28" s="355"/>
      <c r="P28" s="356"/>
      <c r="Q28" s="356"/>
    </row>
    <row r="29" spans="1:15" ht="18.75" customHeight="1" hidden="1">
      <c r="A29" s="243">
        <v>88</v>
      </c>
      <c r="B29" s="379"/>
      <c r="C29" s="380"/>
      <c r="D29" s="380"/>
      <c r="E29" s="333"/>
      <c r="F29" s="365"/>
      <c r="G29" s="175"/>
      <c r="H29" s="176">
        <f t="shared" si="2"/>
      </c>
      <c r="I29" s="366"/>
      <c r="J29" s="194">
        <f t="shared" si="3"/>
      </c>
      <c r="K29" s="242"/>
      <c r="L29" s="131"/>
      <c r="M29" s="131"/>
      <c r="N29" s="131"/>
      <c r="O29" s="53"/>
    </row>
    <row r="30" spans="1:15" ht="18.75" customHeight="1" hidden="1">
      <c r="A30" s="235">
        <v>89</v>
      </c>
      <c r="B30" s="340"/>
      <c r="C30" s="276"/>
      <c r="D30" s="276" t="s">
        <v>144</v>
      </c>
      <c r="E30" s="240">
        <v>0.6180555555555556</v>
      </c>
      <c r="F30" s="295"/>
      <c r="G30" s="376"/>
      <c r="H30" s="384">
        <f t="shared" si="2"/>
      </c>
      <c r="I30" s="89"/>
      <c r="J30" s="378">
        <f t="shared" si="3"/>
      </c>
      <c r="K30" s="267"/>
      <c r="L30" s="131"/>
      <c r="M30" s="131"/>
      <c r="N30" s="131"/>
      <c r="O30" s="53"/>
    </row>
    <row r="31" spans="1:15" ht="18.75" customHeight="1" hidden="1">
      <c r="A31" s="238">
        <v>90</v>
      </c>
      <c r="B31" s="340"/>
      <c r="C31" s="276"/>
      <c r="D31" s="276" t="s">
        <v>144</v>
      </c>
      <c r="E31" s="239"/>
      <c r="F31" s="83"/>
      <c r="G31" s="45"/>
      <c r="H31" s="84">
        <f t="shared" si="2"/>
      </c>
      <c r="I31" s="85"/>
      <c r="J31" s="86">
        <f t="shared" si="3"/>
      </c>
      <c r="K31" s="242"/>
      <c r="L31" s="131">
        <f>IF(SUM(H31)&gt;0,100000*H31+1000*G31-I31,"")</f>
      </c>
      <c r="M31" s="131">
        <f>IF(SUM(H31)&gt;0,RANK(L31,$L$7:$L$33,0),"")</f>
      </c>
      <c r="N31" s="131"/>
      <c r="O31" s="53"/>
    </row>
    <row r="32" spans="1:15" ht="18.75" customHeight="1" hidden="1">
      <c r="A32" s="235">
        <v>91</v>
      </c>
      <c r="B32" s="338"/>
      <c r="C32" s="277"/>
      <c r="D32" s="277" t="s">
        <v>145</v>
      </c>
      <c r="E32" s="239"/>
      <c r="F32" s="129"/>
      <c r="G32" s="45"/>
      <c r="H32" s="84">
        <f t="shared" si="2"/>
      </c>
      <c r="I32" s="85"/>
      <c r="J32" s="86">
        <f t="shared" si="3"/>
      </c>
      <c r="K32" s="267"/>
      <c r="L32" s="131">
        <f>IF(SUM(H32)&gt;0,100000*H32+1000*G32-I32,"")</f>
      </c>
      <c r="M32" s="131">
        <f>IF(SUM(H32)&gt;0,RANK(L32,$L$7:$L$33,0),"")</f>
      </c>
      <c r="N32" s="131"/>
      <c r="O32" s="53"/>
    </row>
    <row r="33" spans="1:15" ht="18.75" customHeight="1" hidden="1">
      <c r="A33" s="243">
        <v>92</v>
      </c>
      <c r="B33" s="354"/>
      <c r="C33" s="352"/>
      <c r="D33" s="352" t="s">
        <v>145</v>
      </c>
      <c r="E33" s="280"/>
      <c r="F33" s="174"/>
      <c r="G33" s="175"/>
      <c r="H33" s="176">
        <f t="shared" si="2"/>
      </c>
      <c r="I33" s="92"/>
      <c r="J33" s="117">
        <f t="shared" si="3"/>
      </c>
      <c r="K33" s="242"/>
      <c r="L33" s="131">
        <f>IF(SUM(H33)&gt;0,100000*H33+1000*G33-I33,"")</f>
      </c>
      <c r="M33" s="131">
        <f>IF(SUM(H33)&gt;0,RANK(L33,$L$7:$L$33,0),"")</f>
      </c>
      <c r="N33" s="131"/>
      <c r="O33" s="53"/>
    </row>
    <row r="34" spans="1:11" ht="14.25" customHeight="1">
      <c r="A34" s="263"/>
      <c r="B34" s="265"/>
      <c r="C34" s="266"/>
      <c r="D34" s="266"/>
      <c r="E34" s="264"/>
      <c r="F34" s="110"/>
      <c r="G34" s="251"/>
      <c r="H34" s="131"/>
      <c r="I34" s="131"/>
      <c r="J34" s="131"/>
      <c r="K34" s="53"/>
    </row>
    <row r="35" spans="1:14" ht="12.75" customHeight="1">
      <c r="A35" s="244" t="s">
        <v>157</v>
      </c>
      <c r="B35" s="141"/>
      <c r="F35" s="109"/>
      <c r="G35" s="109"/>
      <c r="H35" s="259"/>
      <c r="I35" s="109"/>
      <c r="K35" s="251"/>
      <c r="L35" s="251"/>
      <c r="M35" s="251"/>
      <c r="N35" s="251"/>
    </row>
    <row r="36" spans="6:14" ht="12.75" customHeight="1">
      <c r="F36" s="109"/>
      <c r="G36" s="109"/>
      <c r="H36" s="109"/>
      <c r="I36" s="109"/>
      <c r="K36" s="251"/>
      <c r="L36" s="251"/>
      <c r="M36" s="251"/>
      <c r="N36" s="251"/>
    </row>
    <row r="37" spans="1:14" ht="12.75" customHeight="1">
      <c r="A37" s="108" t="s">
        <v>158</v>
      </c>
      <c r="K37" s="251"/>
      <c r="L37" s="251"/>
      <c r="M37" s="251"/>
      <c r="N37" s="251"/>
    </row>
    <row r="38" spans="1:14" ht="15.75">
      <c r="A38" s="108"/>
      <c r="N38" s="251"/>
    </row>
    <row r="39" spans="1:14" ht="12.75" customHeight="1">
      <c r="A39" s="49"/>
      <c r="N39" s="251"/>
    </row>
    <row r="40" ht="12.75" customHeight="1">
      <c r="N40" s="251"/>
    </row>
    <row r="41" ht="12.75">
      <c r="N41" s="251"/>
    </row>
    <row r="42" ht="12.75" customHeight="1"/>
    <row r="43" ht="12.75" customHeight="1"/>
    <row r="44" ht="12.75" customHeight="1"/>
    <row r="45" ht="12.75" customHeight="1"/>
  </sheetData>
  <sheetProtection/>
  <mergeCells count="1">
    <mergeCell ref="A1:J1"/>
  </mergeCells>
  <conditionalFormatting sqref="J7:J32">
    <cfRule type="cellIs" priority="25" dxfId="1" operator="between" stopIfTrue="1">
      <formula>1</formula>
      <formula>8</formula>
    </cfRule>
    <cfRule type="cellIs" priority="26" dxfId="2" operator="greaterThanOrEqual" stopIfTrue="1">
      <formula>9</formula>
    </cfRule>
  </conditionalFormatting>
  <conditionalFormatting sqref="H7:H33">
    <cfRule type="cellIs" priority="16" dxfId="2" operator="lessThan" stopIfTrue="1">
      <formula>500</formula>
    </cfRule>
    <cfRule type="cellIs" priority="17" dxfId="1" operator="between" stopIfTrue="1">
      <formula>500</formula>
      <formula>549</formula>
    </cfRule>
    <cfRule type="cellIs" priority="18" dxfId="0" operator="greaterThanOrEqual" stopIfTrue="1">
      <formula>550</formula>
    </cfRule>
  </conditionalFormatting>
  <conditionalFormatting sqref="G32:G33">
    <cfRule type="cellIs" priority="9" dxfId="2" operator="lessThan" stopIfTrue="1">
      <formula>150</formula>
    </cfRule>
    <cfRule type="cellIs" priority="10" dxfId="1" operator="between" stopIfTrue="1">
      <formula>150</formula>
      <formula>179</formula>
    </cfRule>
    <cfRule type="cellIs" priority="11" dxfId="0" operator="greaterThanOrEqual" stopIfTrue="1">
      <formula>180</formula>
    </cfRule>
  </conditionalFormatting>
  <conditionalFormatting sqref="G7:G31">
    <cfRule type="cellIs" priority="6" dxfId="2" operator="lessThan" stopIfTrue="1">
      <formula>140</formula>
    </cfRule>
    <cfRule type="cellIs" priority="7" dxfId="1" operator="between" stopIfTrue="1">
      <formula>140</formula>
      <formula>199</formula>
    </cfRule>
    <cfRule type="cellIs" priority="8" dxfId="0" operator="greaterThanOrEqual" stopIfTrue="1">
      <formula>200</formula>
    </cfRule>
  </conditionalFormatting>
  <conditionalFormatting sqref="F7:F31">
    <cfRule type="cellIs" priority="3" dxfId="2" operator="lessThan" stopIfTrue="1">
      <formula>360</formula>
    </cfRule>
    <cfRule type="cellIs" priority="4" dxfId="10" operator="between" stopIfTrue="1">
      <formula>360</formula>
      <formula>399</formula>
    </cfRule>
    <cfRule type="cellIs" priority="5" dxfId="9" operator="greaterThanOrEqual" stopIfTrue="1">
      <formula>400</formula>
    </cfRule>
  </conditionalFormatting>
  <printOptions horizontalCentered="1"/>
  <pageMargins left="0.8661417322834646" right="0.31496062992125984" top="0.4724409448818898" bottom="0.5118110236220472" header="0.5118110236220472" footer="0.5118110236220472"/>
  <pageSetup horizontalDpi="300" verticalDpi="300" orientation="portrait" paperSize="9" r:id="rId1"/>
  <headerFooter alignWithMargins="0">
    <oddFooter>&amp;L&amp;8&amp;F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N27" sqref="N27"/>
    </sheetView>
  </sheetViews>
  <sheetFormatPr defaultColWidth="11.421875" defaultRowHeight="12.75"/>
  <cols>
    <col min="1" max="1" width="23.57421875" style="202" customWidth="1"/>
    <col min="2" max="5" width="6.421875" style="206" customWidth="1"/>
    <col min="6" max="6" width="4.140625" style="207" customWidth="1"/>
    <col min="7" max="7" width="4.140625" style="202" customWidth="1"/>
    <col min="8" max="8" width="4.140625" style="208" customWidth="1"/>
    <col min="9" max="9" width="6.421875" style="202" customWidth="1"/>
    <col min="10" max="10" width="23.57421875" style="202" customWidth="1"/>
    <col min="11" max="14" width="6.421875" style="202" customWidth="1"/>
    <col min="15" max="15" width="4.140625" style="202" customWidth="1"/>
    <col min="16" max="16" width="4.7109375" style="202" customWidth="1"/>
    <col min="17" max="17" width="4.140625" style="202" customWidth="1"/>
    <col min="18" max="18" width="6.421875" style="202" customWidth="1"/>
    <col min="19" max="26" width="5.7109375" style="202" hidden="1" customWidth="1"/>
    <col min="27" max="16384" width="11.421875" style="202" customWidth="1"/>
  </cols>
  <sheetData>
    <row r="1" spans="1:25" ht="35.25">
      <c r="A1" s="44" t="s">
        <v>163</v>
      </c>
      <c r="B1" s="203"/>
      <c r="C1" s="203"/>
      <c r="D1" s="203"/>
      <c r="E1" s="203"/>
      <c r="F1" s="204"/>
      <c r="G1" s="203"/>
      <c r="H1" s="205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</row>
    <row r="2" spans="1:25" ht="15" customHeight="1">
      <c r="A2" s="44"/>
      <c r="B2" s="203"/>
      <c r="C2" s="203"/>
      <c r="D2" s="203"/>
      <c r="E2" s="203"/>
      <c r="F2" s="204"/>
      <c r="G2" s="203"/>
      <c r="H2" s="205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</row>
    <row r="3" spans="1:17" ht="15">
      <c r="A3" s="641" t="s">
        <v>159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</row>
    <row r="4" spans="1:12" ht="15">
      <c r="A4" s="642" t="s">
        <v>146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</row>
    <row r="5" spans="1:12" ht="15">
      <c r="A5" s="245" t="s">
        <v>28</v>
      </c>
      <c r="B5" s="246" t="s">
        <v>29</v>
      </c>
      <c r="C5" s="246" t="s">
        <v>30</v>
      </c>
      <c r="D5" s="246" t="s">
        <v>31</v>
      </c>
      <c r="E5" s="246" t="s">
        <v>32</v>
      </c>
      <c r="F5" s="247" t="s">
        <v>33</v>
      </c>
      <c r="G5" s="245"/>
      <c r="H5" s="248" t="s">
        <v>34</v>
      </c>
      <c r="I5" s="275"/>
      <c r="J5" s="275"/>
      <c r="K5" s="275"/>
      <c r="L5" s="275"/>
    </row>
    <row r="6" spans="1:10" ht="15" customHeight="1">
      <c r="A6" s="41"/>
      <c r="B6" s="42"/>
      <c r="C6" s="43">
        <f>E6-B6</f>
        <v>0</v>
      </c>
      <c r="D6" s="42"/>
      <c r="E6" s="42"/>
      <c r="F6" s="135">
        <f>IF(E6&gt;E11,1,IF(E6&lt;E11,0,0.5))</f>
        <v>0.5</v>
      </c>
      <c r="G6" s="648">
        <f>SUM(F6:F9)</f>
        <v>2</v>
      </c>
      <c r="H6" s="645"/>
      <c r="J6" s="212"/>
    </row>
    <row r="7" spans="1:10" ht="15" customHeight="1">
      <c r="A7" s="252">
        <f>IF(ISERROR(INDEX('Fr'!$C$7:$C$31,MATCH(A6,VLFrauen,0))),"",INDEX('Fr'!$C$7:$C$31,MATCH(A6,VLFrauen,0)))</f>
      </c>
      <c r="B7" s="42"/>
      <c r="C7" s="43">
        <f>E7-B7</f>
        <v>0</v>
      </c>
      <c r="D7" s="42"/>
      <c r="E7" s="42"/>
      <c r="F7" s="135">
        <f>IF(E7&gt;E12,1,IF(E7&lt;E12,0,0.5))</f>
        <v>0.5</v>
      </c>
      <c r="G7" s="649"/>
      <c r="H7" s="645"/>
      <c r="J7" s="212"/>
    </row>
    <row r="8" spans="1:10" ht="15" customHeight="1">
      <c r="A8" s="632">
        <f>SUM(E6:E9)</f>
        <v>0</v>
      </c>
      <c r="B8" s="42"/>
      <c r="C8" s="43">
        <f>E8-B8</f>
        <v>0</v>
      </c>
      <c r="D8" s="42"/>
      <c r="E8" s="42"/>
      <c r="F8" s="135">
        <f>IF(E8&gt;E13,1,IF(E8&lt;E13,0,0.5))</f>
        <v>0.5</v>
      </c>
      <c r="G8" s="649"/>
      <c r="H8" s="645"/>
      <c r="J8" s="212"/>
    </row>
    <row r="9" spans="1:10" ht="15" customHeight="1">
      <c r="A9" s="633"/>
      <c r="B9" s="42"/>
      <c r="C9" s="43">
        <f>E9-B9</f>
        <v>0</v>
      </c>
      <c r="D9" s="42"/>
      <c r="E9" s="42"/>
      <c r="F9" s="135">
        <f>IF(E9&gt;E14,1,IF(E9&lt;E14,0,0.5))</f>
        <v>0.5</v>
      </c>
      <c r="G9" s="649"/>
      <c r="H9" s="645"/>
      <c r="J9" s="212"/>
    </row>
    <row r="10" spans="1:10" ht="15">
      <c r="A10" s="650" t="s">
        <v>556</v>
      </c>
      <c r="B10" s="651"/>
      <c r="C10" s="651"/>
      <c r="D10" s="651"/>
      <c r="E10" s="651"/>
      <c r="F10" s="651"/>
      <c r="G10" s="651"/>
      <c r="H10" s="652"/>
      <c r="J10" s="212"/>
    </row>
    <row r="11" spans="1:17" ht="14.25" customHeight="1">
      <c r="A11" s="41"/>
      <c r="B11" s="42"/>
      <c r="C11" s="43">
        <f>E11-B11</f>
        <v>0</v>
      </c>
      <c r="D11" s="42"/>
      <c r="E11" s="42"/>
      <c r="F11" s="135">
        <f>IF(E11&gt;E6,1,IF(E11&lt;E6,0,0.5))</f>
        <v>0.5</v>
      </c>
      <c r="G11" s="648">
        <f>SUM(F11:F14)</f>
        <v>2</v>
      </c>
      <c r="H11" s="645"/>
      <c r="J11" s="643" t="s">
        <v>147</v>
      </c>
      <c r="K11" s="643"/>
      <c r="L11" s="643"/>
      <c r="M11" s="643"/>
      <c r="N11" s="643"/>
      <c r="O11" s="643"/>
      <c r="P11" s="643"/>
      <c r="Q11" s="643"/>
    </row>
    <row r="12" spans="1:17" ht="14.25" customHeight="1">
      <c r="A12" s="252">
        <f>IF(ISERROR(INDEX('Fr'!$C$7:$C$31,MATCH(A11,VLFrauen,0))),"",INDEX('Fr'!$C$7:$C$31,MATCH(A11,VLFrauen,0)))</f>
      </c>
      <c r="B12" s="42"/>
      <c r="C12" s="43">
        <f>E12-B12</f>
        <v>0</v>
      </c>
      <c r="D12" s="42"/>
      <c r="E12" s="42"/>
      <c r="F12" s="135">
        <f>IF(E12&gt;E7,1,IF(E12&lt;E7,0,0.5))</f>
        <v>0.5</v>
      </c>
      <c r="G12" s="649"/>
      <c r="H12" s="645"/>
      <c r="J12" s="643"/>
      <c r="K12" s="643"/>
      <c r="L12" s="643"/>
      <c r="M12" s="643"/>
      <c r="N12" s="643"/>
      <c r="O12" s="643"/>
      <c r="P12" s="643"/>
      <c r="Q12" s="643"/>
    </row>
    <row r="13" spans="1:17" ht="14.25" customHeight="1">
      <c r="A13" s="632">
        <f>SUM(E11:E14)</f>
        <v>0</v>
      </c>
      <c r="B13" s="42"/>
      <c r="C13" s="43">
        <f>E13-B13</f>
        <v>0</v>
      </c>
      <c r="D13" s="42"/>
      <c r="E13" s="42"/>
      <c r="F13" s="135">
        <f>IF(E13&gt;E8,1,IF(E13&lt;E8,0,0.5))</f>
        <v>0.5</v>
      </c>
      <c r="G13" s="649"/>
      <c r="H13" s="645"/>
      <c r="J13" s="209"/>
      <c r="K13" s="209"/>
      <c r="L13" s="209"/>
      <c r="M13" s="209"/>
      <c r="N13" s="209"/>
      <c r="O13" s="209"/>
      <c r="P13" s="209"/>
      <c r="Q13" s="209"/>
    </row>
    <row r="14" spans="1:26" ht="14.25" customHeight="1">
      <c r="A14" s="633"/>
      <c r="B14" s="42"/>
      <c r="C14" s="43">
        <f>E14-B14</f>
        <v>0</v>
      </c>
      <c r="D14" s="42"/>
      <c r="E14" s="42"/>
      <c r="F14" s="135">
        <f>IF(E14&gt;E9,1,IF(E14&lt;E9,0,0.5))</f>
        <v>0.5</v>
      </c>
      <c r="G14" s="649"/>
      <c r="H14" s="645"/>
      <c r="J14" s="245" t="s">
        <v>28</v>
      </c>
      <c r="K14" s="246" t="s">
        <v>29</v>
      </c>
      <c r="L14" s="246" t="s">
        <v>30</v>
      </c>
      <c r="M14" s="246" t="s">
        <v>31</v>
      </c>
      <c r="N14" s="246" t="s">
        <v>32</v>
      </c>
      <c r="O14" s="247" t="s">
        <v>33</v>
      </c>
      <c r="P14" s="245"/>
      <c r="Q14" s="248" t="s">
        <v>34</v>
      </c>
      <c r="S14" s="253" t="s">
        <v>84</v>
      </c>
      <c r="T14" s="253" t="s">
        <v>84</v>
      </c>
      <c r="U14" s="253" t="s">
        <v>84</v>
      </c>
      <c r="V14" s="253" t="s">
        <v>84</v>
      </c>
      <c r="W14" s="253" t="s">
        <v>33</v>
      </c>
      <c r="X14" s="253" t="s">
        <v>33</v>
      </c>
      <c r="Y14" s="253" t="s">
        <v>33</v>
      </c>
      <c r="Z14" s="253" t="s">
        <v>33</v>
      </c>
    </row>
    <row r="15" spans="10:26" ht="14.25" customHeight="1">
      <c r="J15" s="41" t="s">
        <v>326</v>
      </c>
      <c r="K15" s="42">
        <v>89</v>
      </c>
      <c r="L15" s="43">
        <f>N15-K15</f>
        <v>43</v>
      </c>
      <c r="M15" s="42">
        <v>0</v>
      </c>
      <c r="N15" s="42">
        <v>132</v>
      </c>
      <c r="O15" s="135">
        <f>W15</f>
        <v>4</v>
      </c>
      <c r="P15" s="648">
        <f>SUM(O15:O18)</f>
        <v>9.5</v>
      </c>
      <c r="Q15" s="645"/>
      <c r="S15" s="253">
        <f aca="true" t="shared" si="0" ref="S15:S30">N15</f>
        <v>132</v>
      </c>
      <c r="T15" s="253">
        <f>N19</f>
        <v>103</v>
      </c>
      <c r="U15" s="253">
        <f>N23</f>
        <v>102</v>
      </c>
      <c r="V15" s="253">
        <f>N27</f>
        <v>112</v>
      </c>
      <c r="W15" s="253">
        <f>IF(S15="","",5-_xlfn.RANK.AVG(S15,$S15:$V15,0))</f>
        <v>4</v>
      </c>
      <c r="X15" s="253">
        <f aca="true" t="shared" si="1" ref="X15:Z18">IF(T15="","",5-_xlfn.RANK.AVG(T15,$S15:$V15,0))</f>
        <v>2</v>
      </c>
      <c r="Y15" s="253">
        <f t="shared" si="1"/>
        <v>1</v>
      </c>
      <c r="Z15" s="253">
        <f t="shared" si="1"/>
        <v>3</v>
      </c>
    </row>
    <row r="16" spans="1:26" ht="14.25" customHeight="1">
      <c r="A16" s="41" t="s">
        <v>328</v>
      </c>
      <c r="B16" s="42">
        <v>89</v>
      </c>
      <c r="C16" s="43">
        <f>E16-B16</f>
        <v>44</v>
      </c>
      <c r="D16" s="42">
        <v>0</v>
      </c>
      <c r="E16" s="42">
        <v>133</v>
      </c>
      <c r="F16" s="135">
        <f>IF(E16&gt;E21,1,IF(E16&lt;E21,0,0.5))</f>
        <v>0</v>
      </c>
      <c r="G16" s="648">
        <f>SUM(F16:F19)</f>
        <v>2</v>
      </c>
      <c r="H16" s="645"/>
      <c r="J16" s="213" t="str">
        <f>IF(ISERROR(INDEX('Fr'!$C$7:$C$31,MATCH(J15,VLFrauen,0))),"",INDEX('Fr'!$C$7:$C$31,MATCH(J15,VLFrauen,0)))</f>
        <v>MSV Bautzen 04</v>
      </c>
      <c r="K16" s="42">
        <v>75</v>
      </c>
      <c r="L16" s="43">
        <f aca="true" t="shared" si="2" ref="L16:L30">N16-K16</f>
        <v>45</v>
      </c>
      <c r="M16" s="42">
        <v>0</v>
      </c>
      <c r="N16" s="42">
        <v>120</v>
      </c>
      <c r="O16" s="135">
        <f>W16</f>
        <v>1.5</v>
      </c>
      <c r="P16" s="649"/>
      <c r="Q16" s="645"/>
      <c r="S16" s="253">
        <f t="shared" si="0"/>
        <v>120</v>
      </c>
      <c r="T16" s="253">
        <f>N20</f>
        <v>145</v>
      </c>
      <c r="U16" s="253">
        <f>N24</f>
        <v>120</v>
      </c>
      <c r="V16" s="253">
        <f>N28</f>
        <v>123</v>
      </c>
      <c r="W16" s="253">
        <f>IF(S16="","",5-_xlfn.RANK.AVG(S16,$S16:$V16,0))</f>
        <v>1.5</v>
      </c>
      <c r="X16" s="253">
        <f t="shared" si="1"/>
        <v>4</v>
      </c>
      <c r="Y16" s="253">
        <f t="shared" si="1"/>
        <v>1.5</v>
      </c>
      <c r="Z16" s="253">
        <f t="shared" si="1"/>
        <v>3</v>
      </c>
    </row>
    <row r="17" spans="1:26" ht="14.25" customHeight="1">
      <c r="A17" s="252" t="str">
        <f>IF(ISERROR(INDEX('Fr'!$C$7:$C$31,MATCH(A16,VLFrauen,0))),"",INDEX('Fr'!$C$7:$C$31,MATCH(A16,VLFrauen,0)))</f>
        <v>SV Laußnitz</v>
      </c>
      <c r="B17" s="42">
        <v>86</v>
      </c>
      <c r="C17" s="43">
        <f>E17-B17</f>
        <v>43</v>
      </c>
      <c r="D17" s="42">
        <v>2</v>
      </c>
      <c r="E17" s="42">
        <v>129</v>
      </c>
      <c r="F17" s="135">
        <f>IF(E17&gt;E22,1,IF(E17&lt;E22,0,0.5))</f>
        <v>1</v>
      </c>
      <c r="G17" s="649"/>
      <c r="H17" s="645"/>
      <c r="J17" s="632">
        <f>SUM(N15:N18)</f>
        <v>474</v>
      </c>
      <c r="K17" s="42">
        <v>96</v>
      </c>
      <c r="L17" s="43">
        <f t="shared" si="2"/>
        <v>26</v>
      </c>
      <c r="M17" s="42">
        <v>3</v>
      </c>
      <c r="N17" s="42">
        <v>122</v>
      </c>
      <c r="O17" s="135">
        <f>W17</f>
        <v>3</v>
      </c>
      <c r="P17" s="649"/>
      <c r="Q17" s="645"/>
      <c r="R17" s="272"/>
      <c r="S17" s="253">
        <f t="shared" si="0"/>
        <v>122</v>
      </c>
      <c r="T17" s="253">
        <f>N21</f>
        <v>99</v>
      </c>
      <c r="U17" s="253">
        <f>N25</f>
        <v>124</v>
      </c>
      <c r="V17" s="253">
        <f>N29</f>
        <v>117</v>
      </c>
      <c r="W17" s="253">
        <f>IF(S17="","",5-_xlfn.RANK.AVG(S17,$S17:$V17,0))</f>
        <v>3</v>
      </c>
      <c r="X17" s="253">
        <f t="shared" si="1"/>
        <v>1</v>
      </c>
      <c r="Y17" s="253">
        <f t="shared" si="1"/>
        <v>4</v>
      </c>
      <c r="Z17" s="253">
        <f t="shared" si="1"/>
        <v>2</v>
      </c>
    </row>
    <row r="18" spans="1:26" ht="14.25" customHeight="1" thickBot="1">
      <c r="A18" s="632">
        <f>SUM(E16:E19)</f>
        <v>507</v>
      </c>
      <c r="B18" s="42">
        <v>82</v>
      </c>
      <c r="C18" s="43">
        <f>E18-B18</f>
        <v>40</v>
      </c>
      <c r="D18" s="42">
        <v>4</v>
      </c>
      <c r="E18" s="42">
        <v>122</v>
      </c>
      <c r="F18" s="135">
        <f>IF(E18&gt;E23,1,IF(E18&lt;E23,0,0.5))</f>
        <v>1</v>
      </c>
      <c r="G18" s="649"/>
      <c r="H18" s="645"/>
      <c r="J18" s="636"/>
      <c r="K18" s="195">
        <v>73</v>
      </c>
      <c r="L18" s="196">
        <f t="shared" si="2"/>
        <v>27</v>
      </c>
      <c r="M18" s="195">
        <v>2</v>
      </c>
      <c r="N18" s="195">
        <v>100</v>
      </c>
      <c r="O18" s="197">
        <f>W18</f>
        <v>1</v>
      </c>
      <c r="P18" s="654"/>
      <c r="Q18" s="646"/>
      <c r="S18" s="253">
        <f t="shared" si="0"/>
        <v>100</v>
      </c>
      <c r="T18" s="253">
        <f>N22</f>
        <v>134</v>
      </c>
      <c r="U18" s="253">
        <f>N26</f>
        <v>128</v>
      </c>
      <c r="V18" s="253">
        <f>N30</f>
        <v>142</v>
      </c>
      <c r="W18" s="253">
        <f>IF(S18="","",5-_xlfn.RANK.AVG(S18,$S18:$V18,0))</f>
        <v>1</v>
      </c>
      <c r="X18" s="253">
        <f t="shared" si="1"/>
        <v>3</v>
      </c>
      <c r="Y18" s="253">
        <f t="shared" si="1"/>
        <v>2</v>
      </c>
      <c r="Z18" s="253">
        <f t="shared" si="1"/>
        <v>4</v>
      </c>
    </row>
    <row r="19" spans="1:28" ht="14.25" customHeight="1">
      <c r="A19" s="633"/>
      <c r="B19" s="42">
        <v>97</v>
      </c>
      <c r="C19" s="43">
        <f>E19-B19</f>
        <v>26</v>
      </c>
      <c r="D19" s="42">
        <v>1</v>
      </c>
      <c r="E19" s="42">
        <v>123</v>
      </c>
      <c r="F19" s="135">
        <f>IF(E19&gt;E24,1,IF(E19&lt;E24,0,0.5))</f>
        <v>0</v>
      </c>
      <c r="G19" s="649"/>
      <c r="H19" s="645"/>
      <c r="J19" s="198" t="s">
        <v>320</v>
      </c>
      <c r="K19" s="199">
        <v>73</v>
      </c>
      <c r="L19" s="200">
        <f t="shared" si="2"/>
        <v>30</v>
      </c>
      <c r="M19" s="199">
        <v>3</v>
      </c>
      <c r="N19" s="199">
        <v>103</v>
      </c>
      <c r="O19" s="201">
        <f>X15</f>
        <v>2</v>
      </c>
      <c r="P19" s="653">
        <f>SUM(O19:O22)</f>
        <v>10</v>
      </c>
      <c r="Q19" s="644"/>
      <c r="R19" s="270"/>
      <c r="S19" s="202">
        <f t="shared" si="0"/>
        <v>103</v>
      </c>
      <c r="AA19" s="281"/>
      <c r="AB19" s="250"/>
    </row>
    <row r="20" spans="1:28" ht="14.25" customHeight="1">
      <c r="A20" s="638" t="s">
        <v>553</v>
      </c>
      <c r="B20" s="639"/>
      <c r="C20" s="639"/>
      <c r="D20" s="639"/>
      <c r="E20" s="639"/>
      <c r="F20" s="639"/>
      <c r="G20" s="639"/>
      <c r="H20" s="640"/>
      <c r="J20" s="213" t="str">
        <f>IF(ISERROR(INDEX('Fr'!$C$7:$C$31,MATCH(J19,VLFrauen,0))),"",INDEX('Fr'!$C$7:$C$31,MATCH(J19,VLFrauen,0)))</f>
        <v>SG Großdrebnitz</v>
      </c>
      <c r="K20" s="42">
        <v>92</v>
      </c>
      <c r="L20" s="43">
        <f t="shared" si="2"/>
        <v>53</v>
      </c>
      <c r="M20" s="42">
        <v>1</v>
      </c>
      <c r="N20" s="42">
        <v>145</v>
      </c>
      <c r="O20" s="135">
        <f>X16</f>
        <v>4</v>
      </c>
      <c r="P20" s="649"/>
      <c r="Q20" s="645"/>
      <c r="R20" s="271"/>
      <c r="S20" s="202">
        <f t="shared" si="0"/>
        <v>145</v>
      </c>
      <c r="AA20" s="215"/>
      <c r="AB20" s="215"/>
    </row>
    <row r="21" spans="1:28" ht="14.25" customHeight="1">
      <c r="A21" s="41" t="s">
        <v>320</v>
      </c>
      <c r="B21" s="42">
        <v>89</v>
      </c>
      <c r="C21" s="43">
        <f>E21-B21</f>
        <v>49</v>
      </c>
      <c r="D21" s="42">
        <v>1</v>
      </c>
      <c r="E21" s="42">
        <v>138</v>
      </c>
      <c r="F21" s="135">
        <f>IF(E21&gt;E16,1,IF(E21&lt;E16,0,0.5))</f>
        <v>1</v>
      </c>
      <c r="G21" s="648">
        <f>SUM(F21:F24)</f>
        <v>2</v>
      </c>
      <c r="H21" s="645"/>
      <c r="J21" s="632">
        <f>SUM(N19:N22)</f>
        <v>481</v>
      </c>
      <c r="K21" s="42">
        <v>72</v>
      </c>
      <c r="L21" s="43">
        <f t="shared" si="2"/>
        <v>27</v>
      </c>
      <c r="M21" s="42">
        <v>2</v>
      </c>
      <c r="N21" s="42">
        <v>99</v>
      </c>
      <c r="O21" s="135">
        <f>X17</f>
        <v>1</v>
      </c>
      <c r="P21" s="649"/>
      <c r="Q21" s="645"/>
      <c r="R21" s="271"/>
      <c r="S21" s="202">
        <f t="shared" si="0"/>
        <v>99</v>
      </c>
      <c r="AA21" s="215"/>
      <c r="AB21" s="215"/>
    </row>
    <row r="22" spans="1:28" ht="14.25" customHeight="1" thickBot="1">
      <c r="A22" s="252" t="str">
        <f>IF(ISERROR(INDEX('Fr'!$C$7:$C$31,MATCH(A21,VLFrauen,0))),"",INDEX('Fr'!$C$7:$C$31,MATCH(A21,VLFrauen,0)))</f>
        <v>SG Großdrebnitz</v>
      </c>
      <c r="B22" s="42">
        <v>95</v>
      </c>
      <c r="C22" s="43">
        <f>E22-B22</f>
        <v>33</v>
      </c>
      <c r="D22" s="42">
        <v>1</v>
      </c>
      <c r="E22" s="42">
        <v>128</v>
      </c>
      <c r="F22" s="135">
        <f>IF(E22&gt;E17,1,IF(E22&lt;E17,0,0.5))</f>
        <v>0</v>
      </c>
      <c r="G22" s="649"/>
      <c r="H22" s="645"/>
      <c r="J22" s="636"/>
      <c r="K22" s="195">
        <v>93</v>
      </c>
      <c r="L22" s="196">
        <f t="shared" si="2"/>
        <v>41</v>
      </c>
      <c r="M22" s="195">
        <v>0</v>
      </c>
      <c r="N22" s="195">
        <v>134</v>
      </c>
      <c r="O22" s="197">
        <f>X18</f>
        <v>3</v>
      </c>
      <c r="P22" s="654"/>
      <c r="Q22" s="646"/>
      <c r="R22" s="271"/>
      <c r="S22" s="202">
        <f t="shared" si="0"/>
        <v>134</v>
      </c>
      <c r="AA22" s="215"/>
      <c r="AB22" s="215"/>
    </row>
    <row r="23" spans="1:28" ht="14.25" customHeight="1">
      <c r="A23" s="632">
        <f>SUM(E21:E24)</f>
        <v>509</v>
      </c>
      <c r="B23" s="42">
        <v>88</v>
      </c>
      <c r="C23" s="43">
        <f>E23-B23</f>
        <v>29</v>
      </c>
      <c r="D23" s="42">
        <v>5</v>
      </c>
      <c r="E23" s="42">
        <v>117</v>
      </c>
      <c r="F23" s="135">
        <f>IF(E23&gt;E18,1,IF(E23&lt;E18,0,0.5))</f>
        <v>0</v>
      </c>
      <c r="G23" s="649"/>
      <c r="H23" s="645"/>
      <c r="J23" s="198" t="s">
        <v>226</v>
      </c>
      <c r="K23" s="199">
        <v>84</v>
      </c>
      <c r="L23" s="200">
        <f t="shared" si="2"/>
        <v>18</v>
      </c>
      <c r="M23" s="199">
        <v>6</v>
      </c>
      <c r="N23" s="199">
        <v>102</v>
      </c>
      <c r="O23" s="201">
        <f>Y15</f>
        <v>1</v>
      </c>
      <c r="P23" s="653">
        <f>SUM(O23:O26)</f>
        <v>8.5</v>
      </c>
      <c r="Q23" s="644"/>
      <c r="R23" s="271"/>
      <c r="S23" s="202">
        <f t="shared" si="0"/>
        <v>102</v>
      </c>
      <c r="AA23" s="215"/>
      <c r="AB23" s="215"/>
    </row>
    <row r="24" spans="1:28" ht="14.25" customHeight="1">
      <c r="A24" s="633"/>
      <c r="B24" s="42">
        <v>81</v>
      </c>
      <c r="C24" s="43">
        <f>E24-B24</f>
        <v>45</v>
      </c>
      <c r="D24" s="42">
        <v>1</v>
      </c>
      <c r="E24" s="42">
        <v>126</v>
      </c>
      <c r="F24" s="135">
        <f>IF(E24&gt;E19,1,IF(E24&lt;E19,0,0.5))</f>
        <v>1</v>
      </c>
      <c r="G24" s="649"/>
      <c r="H24" s="645"/>
      <c r="J24" s="213" t="str">
        <f>IF(ISERROR(INDEX('Fr'!$C$7:$C$31,MATCH(J23,VLFrauen,0))),"",INDEX('Fr'!$C$7:$C$31,MATCH(J23,VLFrauen,0)))</f>
        <v>SV Motor Mickten</v>
      </c>
      <c r="K24" s="42">
        <v>84</v>
      </c>
      <c r="L24" s="43">
        <f t="shared" si="2"/>
        <v>36</v>
      </c>
      <c r="M24" s="42">
        <v>3</v>
      </c>
      <c r="N24" s="42">
        <v>120</v>
      </c>
      <c r="O24" s="135">
        <f>Y16</f>
        <v>1.5</v>
      </c>
      <c r="P24" s="649"/>
      <c r="Q24" s="645"/>
      <c r="R24" s="271"/>
      <c r="S24" s="202">
        <f t="shared" si="0"/>
        <v>120</v>
      </c>
      <c r="AA24" s="215"/>
      <c r="AB24" s="215"/>
    </row>
    <row r="25" spans="10:28" ht="14.25" customHeight="1">
      <c r="J25" s="632">
        <f>SUM(N23:N26)</f>
        <v>474</v>
      </c>
      <c r="K25" s="42">
        <v>88</v>
      </c>
      <c r="L25" s="43">
        <f t="shared" si="2"/>
        <v>36</v>
      </c>
      <c r="M25" s="42">
        <v>2</v>
      </c>
      <c r="N25" s="42">
        <v>124</v>
      </c>
      <c r="O25" s="135">
        <f>Y17</f>
        <v>4</v>
      </c>
      <c r="P25" s="649"/>
      <c r="Q25" s="645"/>
      <c r="R25" s="271"/>
      <c r="S25" s="202">
        <f t="shared" si="0"/>
        <v>124</v>
      </c>
      <c r="AA25" s="215"/>
      <c r="AB25" s="215"/>
    </row>
    <row r="26" spans="1:28" ht="14.25" customHeight="1" thickBot="1">
      <c r="A26" s="41" t="s">
        <v>322</v>
      </c>
      <c r="B26" s="42">
        <v>84</v>
      </c>
      <c r="C26" s="43">
        <f>E26-B26</f>
        <v>36</v>
      </c>
      <c r="D26" s="42">
        <v>0</v>
      </c>
      <c r="E26" s="42">
        <v>120</v>
      </c>
      <c r="F26" s="135">
        <f>IF(E26&gt;E31,1,IF(E26&lt;E31,0,0.5))</f>
        <v>0</v>
      </c>
      <c r="G26" s="648">
        <f>SUM(F26:F29)</f>
        <v>1.5</v>
      </c>
      <c r="H26" s="645"/>
      <c r="J26" s="636"/>
      <c r="K26" s="195">
        <v>84</v>
      </c>
      <c r="L26" s="196">
        <f t="shared" si="2"/>
        <v>44</v>
      </c>
      <c r="M26" s="195">
        <v>1</v>
      </c>
      <c r="N26" s="195">
        <v>128</v>
      </c>
      <c r="O26" s="197">
        <f>Y18</f>
        <v>2</v>
      </c>
      <c r="P26" s="654"/>
      <c r="Q26" s="646"/>
      <c r="R26" s="271"/>
      <c r="S26" s="202">
        <f t="shared" si="0"/>
        <v>128</v>
      </c>
      <c r="AA26" s="215"/>
      <c r="AB26" s="215"/>
    </row>
    <row r="27" spans="1:28" ht="14.25" customHeight="1">
      <c r="A27" s="252" t="str">
        <f>IF(ISERROR(INDEX('Fr'!$C$7:$C$31,MATCH(A26,VLFrauen,0))),"",INDEX('Fr'!$C$7:$C$31,MATCH(A26,VLFrauen,0)))</f>
        <v>KSV 69 Lauta</v>
      </c>
      <c r="B27" s="42">
        <v>97</v>
      </c>
      <c r="C27" s="43">
        <f>E27-B27</f>
        <v>26</v>
      </c>
      <c r="D27" s="42">
        <v>3</v>
      </c>
      <c r="E27" s="42">
        <v>123</v>
      </c>
      <c r="F27" s="135">
        <f>IF(E27&gt;E32,1,IF(E27&lt;E32,0,0.5))</f>
        <v>0.5</v>
      </c>
      <c r="G27" s="649"/>
      <c r="H27" s="645"/>
      <c r="J27" s="198" t="s">
        <v>324</v>
      </c>
      <c r="K27" s="199">
        <v>78</v>
      </c>
      <c r="L27" s="200">
        <f t="shared" si="2"/>
        <v>34</v>
      </c>
      <c r="M27" s="199">
        <v>2</v>
      </c>
      <c r="N27" s="199">
        <v>112</v>
      </c>
      <c r="O27" s="201">
        <f>Z15</f>
        <v>3</v>
      </c>
      <c r="P27" s="653">
        <f>SUM(O27:O30)</f>
        <v>12</v>
      </c>
      <c r="Q27" s="644"/>
      <c r="R27" s="271"/>
      <c r="S27" s="202">
        <f t="shared" si="0"/>
        <v>112</v>
      </c>
      <c r="AA27" s="281"/>
      <c r="AB27" s="250"/>
    </row>
    <row r="28" spans="1:19" ht="14.25" customHeight="1">
      <c r="A28" s="632">
        <f>SUM(E26:E29)</f>
        <v>503</v>
      </c>
      <c r="B28" s="42">
        <v>94</v>
      </c>
      <c r="C28" s="43">
        <f>E28-B28</f>
        <v>44</v>
      </c>
      <c r="D28" s="42">
        <v>0</v>
      </c>
      <c r="E28" s="42">
        <v>138</v>
      </c>
      <c r="F28" s="135">
        <f>IF(E28&gt;E33,1,IF(E28&lt;E33,0,0.5))</f>
        <v>1</v>
      </c>
      <c r="G28" s="649"/>
      <c r="H28" s="645"/>
      <c r="J28" s="213" t="str">
        <f>IF(ISERROR(INDEX('Fr'!$C$7:$C$31,MATCH(J27,VLFrauen,0))),"",INDEX('Fr'!$C$7:$C$31,MATCH(J27,VLFrauen,0)))</f>
        <v>SC Hoyerswerda</v>
      </c>
      <c r="K28" s="42">
        <v>87</v>
      </c>
      <c r="L28" s="43">
        <f t="shared" si="2"/>
        <v>36</v>
      </c>
      <c r="M28" s="42">
        <v>1</v>
      </c>
      <c r="N28" s="42">
        <v>123</v>
      </c>
      <c r="O28" s="135">
        <f>Z16</f>
        <v>3</v>
      </c>
      <c r="P28" s="649"/>
      <c r="Q28" s="645"/>
      <c r="R28" s="271"/>
      <c r="S28" s="202">
        <f t="shared" si="0"/>
        <v>123</v>
      </c>
    </row>
    <row r="29" spans="1:19" ht="14.25" customHeight="1">
      <c r="A29" s="633"/>
      <c r="B29" s="42">
        <v>87</v>
      </c>
      <c r="C29" s="43">
        <f>E29-B29</f>
        <v>35</v>
      </c>
      <c r="D29" s="42">
        <v>0</v>
      </c>
      <c r="E29" s="42">
        <v>122</v>
      </c>
      <c r="F29" s="135">
        <f>IF(E29&gt;E34,1,IF(E29&lt;E34,0,0.5))</f>
        <v>0</v>
      </c>
      <c r="G29" s="649"/>
      <c r="H29" s="645"/>
      <c r="J29" s="632">
        <f>SUM(N27:N30)</f>
        <v>494</v>
      </c>
      <c r="K29" s="42">
        <v>91</v>
      </c>
      <c r="L29" s="43">
        <f t="shared" si="2"/>
        <v>26</v>
      </c>
      <c r="M29" s="42">
        <v>2</v>
      </c>
      <c r="N29" s="42">
        <v>117</v>
      </c>
      <c r="O29" s="135">
        <f>Z17</f>
        <v>2</v>
      </c>
      <c r="P29" s="649"/>
      <c r="Q29" s="645"/>
      <c r="R29" s="271"/>
      <c r="S29" s="202">
        <f t="shared" si="0"/>
        <v>117</v>
      </c>
    </row>
    <row r="30" spans="1:19" ht="14.25" customHeight="1">
      <c r="A30" s="638" t="s">
        <v>554</v>
      </c>
      <c r="B30" s="639"/>
      <c r="C30" s="639"/>
      <c r="D30" s="639"/>
      <c r="E30" s="639"/>
      <c r="F30" s="639"/>
      <c r="G30" s="639"/>
      <c r="H30" s="640"/>
      <c r="J30" s="633"/>
      <c r="K30" s="42">
        <v>90</v>
      </c>
      <c r="L30" s="43">
        <f t="shared" si="2"/>
        <v>52</v>
      </c>
      <c r="M30" s="42">
        <v>1</v>
      </c>
      <c r="N30" s="42">
        <v>142</v>
      </c>
      <c r="O30" s="135">
        <f>Z18</f>
        <v>4</v>
      </c>
      <c r="P30" s="649"/>
      <c r="Q30" s="645"/>
      <c r="R30" s="206"/>
      <c r="S30" s="202">
        <f t="shared" si="0"/>
        <v>142</v>
      </c>
    </row>
    <row r="31" spans="1:10" ht="14.25">
      <c r="A31" s="41" t="s">
        <v>226</v>
      </c>
      <c r="B31" s="42">
        <v>80</v>
      </c>
      <c r="C31" s="43">
        <f>E31-B31</f>
        <v>49</v>
      </c>
      <c r="D31" s="42">
        <v>0</v>
      </c>
      <c r="E31" s="42">
        <v>129</v>
      </c>
      <c r="F31" s="135">
        <f>IF(E31&gt;E26,1,IF(E31&lt;E26,0,0.5))</f>
        <v>1</v>
      </c>
      <c r="G31" s="648">
        <f>SUM(F31:F34)</f>
        <v>2.5</v>
      </c>
      <c r="H31" s="645"/>
      <c r="J31" s="249"/>
    </row>
    <row r="32" spans="1:10" ht="14.25">
      <c r="A32" s="252" t="str">
        <f>IF(ISERROR(INDEX('Fr'!$C$7:$C$31,MATCH(A31,VLFrauen,0))),"",INDEX('Fr'!$C$7:$C$31,MATCH(A31,VLFrauen,0)))</f>
        <v>SV Motor Mickten</v>
      </c>
      <c r="B32" s="42">
        <v>85</v>
      </c>
      <c r="C32" s="43">
        <f>E32-B32</f>
        <v>38</v>
      </c>
      <c r="D32" s="42">
        <v>1</v>
      </c>
      <c r="E32" s="42">
        <v>123</v>
      </c>
      <c r="F32" s="135">
        <f>IF(E32&gt;E27,1,IF(E32&lt;E27,0,0.5))</f>
        <v>0.5</v>
      </c>
      <c r="G32" s="649"/>
      <c r="H32" s="645"/>
      <c r="J32" s="209"/>
    </row>
    <row r="33" spans="1:10" ht="14.25" customHeight="1">
      <c r="A33" s="632">
        <f>SUM(E31:E34)</f>
        <v>495</v>
      </c>
      <c r="B33" s="42">
        <v>75</v>
      </c>
      <c r="C33" s="43">
        <f>E33-B33</f>
        <v>36</v>
      </c>
      <c r="D33" s="42">
        <v>1</v>
      </c>
      <c r="E33" s="42">
        <v>111</v>
      </c>
      <c r="F33" s="135">
        <f>IF(E33&gt;E28,1,IF(E33&lt;E28,0,0.5))</f>
        <v>0</v>
      </c>
      <c r="G33" s="649"/>
      <c r="H33" s="645"/>
      <c r="J33" s="381"/>
    </row>
    <row r="34" spans="1:10" ht="15.75">
      <c r="A34" s="633"/>
      <c r="B34" s="42">
        <v>76</v>
      </c>
      <c r="C34" s="43">
        <f>E34-B34</f>
        <v>56</v>
      </c>
      <c r="D34" s="42">
        <v>2</v>
      </c>
      <c r="E34" s="42">
        <v>132</v>
      </c>
      <c r="F34" s="135">
        <f>IF(E34&gt;E29,1,IF(E34&lt;E29,0,0.5))</f>
        <v>1</v>
      </c>
      <c r="G34" s="649"/>
      <c r="H34" s="645"/>
      <c r="J34" s="382"/>
    </row>
    <row r="35" ht="14.25">
      <c r="J35" s="383"/>
    </row>
    <row r="36" spans="1:10" ht="14.25" customHeight="1">
      <c r="A36" s="41" t="s">
        <v>227</v>
      </c>
      <c r="B36" s="42">
        <v>86</v>
      </c>
      <c r="C36" s="43">
        <f>E36-B36</f>
        <v>43</v>
      </c>
      <c r="D36" s="42">
        <v>1</v>
      </c>
      <c r="E36" s="42">
        <v>129</v>
      </c>
      <c r="F36" s="135">
        <f>IF(E36&gt;E41,1,IF(E36&lt;E41,0,0.5))</f>
        <v>0</v>
      </c>
      <c r="G36" s="648">
        <f>SUM(F36:F39)</f>
        <v>0</v>
      </c>
      <c r="H36" s="645"/>
      <c r="J36" s="381"/>
    </row>
    <row r="37" spans="1:10" ht="14.25" customHeight="1">
      <c r="A37" s="252" t="str">
        <f>IF(ISERROR(INDEX('Fr'!$C$7:$C$31,MATCH(A36,VLFrauen,0))),"",INDEX('Fr'!$C$7:$C$31,MATCH(A36,VLFrauen,0)))</f>
        <v>Dresdner SV 1910</v>
      </c>
      <c r="B37" s="42">
        <v>68</v>
      </c>
      <c r="C37" s="43">
        <f>E37-B37</f>
        <v>35</v>
      </c>
      <c r="D37" s="42">
        <v>7</v>
      </c>
      <c r="E37" s="42">
        <v>103</v>
      </c>
      <c r="F37" s="135">
        <f>IF(E37&gt;E42,1,IF(E37&lt;E42,0,0.5))</f>
        <v>0</v>
      </c>
      <c r="G37" s="649"/>
      <c r="H37" s="645"/>
      <c r="J37" s="215"/>
    </row>
    <row r="38" spans="1:10" ht="14.25" customHeight="1">
      <c r="A38" s="632">
        <f>SUM(E36:E39)</f>
        <v>467</v>
      </c>
      <c r="B38" s="42">
        <v>83</v>
      </c>
      <c r="C38" s="43">
        <f>E38-B38</f>
        <v>30</v>
      </c>
      <c r="D38" s="42">
        <v>1</v>
      </c>
      <c r="E38" s="42">
        <v>113</v>
      </c>
      <c r="F38" s="135">
        <f>IF(E38&gt;E43,1,IF(E38&lt;E43,0,0.5))</f>
        <v>0</v>
      </c>
      <c r="G38" s="649"/>
      <c r="H38" s="645"/>
      <c r="J38" s="281"/>
    </row>
    <row r="39" spans="1:8" ht="14.25" customHeight="1">
      <c r="A39" s="633"/>
      <c r="B39" s="42">
        <v>77</v>
      </c>
      <c r="C39" s="43">
        <f>E39-B39</f>
        <v>45</v>
      </c>
      <c r="D39" s="42">
        <v>1</v>
      </c>
      <c r="E39" s="42">
        <v>122</v>
      </c>
      <c r="F39" s="135">
        <f>IF(E39&gt;E44,1,IF(E39&lt;E44,0,0.5))</f>
        <v>0</v>
      </c>
      <c r="G39" s="649"/>
      <c r="H39" s="645"/>
    </row>
    <row r="40" spans="1:8" ht="14.25">
      <c r="A40" s="638" t="s">
        <v>555</v>
      </c>
      <c r="B40" s="639"/>
      <c r="C40" s="639"/>
      <c r="D40" s="639"/>
      <c r="E40" s="639"/>
      <c r="F40" s="639"/>
      <c r="G40" s="639"/>
      <c r="H40" s="640"/>
    </row>
    <row r="41" spans="1:8" ht="14.25">
      <c r="A41" s="41" t="s">
        <v>324</v>
      </c>
      <c r="B41" s="42">
        <v>89</v>
      </c>
      <c r="C41" s="43">
        <f>E41-B41</f>
        <v>52</v>
      </c>
      <c r="D41" s="42">
        <v>0</v>
      </c>
      <c r="E41" s="42">
        <v>141</v>
      </c>
      <c r="F41" s="135">
        <f>IF(E41&gt;E36,1,IF(E41&lt;E36,0,0.5))</f>
        <v>1</v>
      </c>
      <c r="G41" s="648">
        <f>SUM(F41:F44)</f>
        <v>4</v>
      </c>
      <c r="H41" s="645"/>
    </row>
    <row r="42" spans="1:8" ht="14.25">
      <c r="A42" s="252" t="str">
        <f>IF(ISERROR(INDEX('Fr'!$C$7:$C$31,MATCH(A41,VLFrauen,0))),"",INDEX('Fr'!$C$7:$C$31,MATCH(A41,VLFrauen,0)))</f>
        <v>SC Hoyerswerda</v>
      </c>
      <c r="B42" s="42">
        <v>81</v>
      </c>
      <c r="C42" s="43">
        <f>E42-B42</f>
        <v>36</v>
      </c>
      <c r="D42" s="42">
        <v>2</v>
      </c>
      <c r="E42" s="42">
        <v>117</v>
      </c>
      <c r="F42" s="135">
        <f>IF(E42&gt;E37,1,IF(E42&lt;E37,0,0.5))</f>
        <v>1</v>
      </c>
      <c r="G42" s="649"/>
      <c r="H42" s="645"/>
    </row>
    <row r="43" spans="1:8" ht="14.25">
      <c r="A43" s="632">
        <f>SUM(E41:E44)</f>
        <v>514</v>
      </c>
      <c r="B43" s="42">
        <v>84</v>
      </c>
      <c r="C43" s="43">
        <f>E43-B43</f>
        <v>43</v>
      </c>
      <c r="D43" s="42">
        <v>1</v>
      </c>
      <c r="E43" s="42">
        <v>127</v>
      </c>
      <c r="F43" s="135">
        <f>IF(E43&gt;E38,1,IF(E43&lt;E38,0,0.5))</f>
        <v>1</v>
      </c>
      <c r="G43" s="649"/>
      <c r="H43" s="645"/>
    </row>
    <row r="44" spans="1:8" ht="14.25">
      <c r="A44" s="633"/>
      <c r="B44" s="42">
        <v>94</v>
      </c>
      <c r="C44" s="43">
        <f>E44-B44</f>
        <v>35</v>
      </c>
      <c r="D44" s="42">
        <v>1</v>
      </c>
      <c r="E44" s="42">
        <v>129</v>
      </c>
      <c r="F44" s="135">
        <f>IF(E44&gt;E39,1,IF(E44&lt;E39,0,0.5))</f>
        <v>1</v>
      </c>
      <c r="G44" s="649"/>
      <c r="H44" s="645"/>
    </row>
    <row r="46" ht="15">
      <c r="A46" s="518" t="s">
        <v>563</v>
      </c>
    </row>
    <row r="47" ht="15">
      <c r="A47" s="518" t="s">
        <v>562</v>
      </c>
    </row>
  </sheetData>
  <sheetProtection/>
  <mergeCells count="43">
    <mergeCell ref="Q19:Q22"/>
    <mergeCell ref="J21:J22"/>
    <mergeCell ref="A30:H30"/>
    <mergeCell ref="G31:G34"/>
    <mergeCell ref="A3:Q3"/>
    <mergeCell ref="A4:L4"/>
    <mergeCell ref="J29:J30"/>
    <mergeCell ref="J11:Q12"/>
    <mergeCell ref="P15:P18"/>
    <mergeCell ref="Q15:Q18"/>
    <mergeCell ref="J17:J18"/>
    <mergeCell ref="P19:P22"/>
    <mergeCell ref="A40:H40"/>
    <mergeCell ref="G41:G44"/>
    <mergeCell ref="H41:H44"/>
    <mergeCell ref="A43:A44"/>
    <mergeCell ref="G36:G39"/>
    <mergeCell ref="H36:H39"/>
    <mergeCell ref="A38:A39"/>
    <mergeCell ref="H31:H34"/>
    <mergeCell ref="A33:A34"/>
    <mergeCell ref="P27:P30"/>
    <mergeCell ref="Q27:Q30"/>
    <mergeCell ref="G26:G29"/>
    <mergeCell ref="H26:H29"/>
    <mergeCell ref="A28:A29"/>
    <mergeCell ref="P23:P26"/>
    <mergeCell ref="Q23:Q26"/>
    <mergeCell ref="J25:J26"/>
    <mergeCell ref="A20:H20"/>
    <mergeCell ref="G21:G24"/>
    <mergeCell ref="H21:H24"/>
    <mergeCell ref="A23:A24"/>
    <mergeCell ref="A13:A14"/>
    <mergeCell ref="G16:G19"/>
    <mergeCell ref="H16:H19"/>
    <mergeCell ref="A18:A19"/>
    <mergeCell ref="G6:G9"/>
    <mergeCell ref="H6:H9"/>
    <mergeCell ref="A8:A9"/>
    <mergeCell ref="A10:H10"/>
    <mergeCell ref="G11:G14"/>
    <mergeCell ref="H11:H14"/>
  </mergeCells>
  <conditionalFormatting sqref="E6:F9 F11:F14 F16:F19 F26:F29 F36:F39 F21:F24 F31:F34 F41:F44">
    <cfRule type="cellIs" priority="47" dxfId="376" operator="equal">
      <formula>""</formula>
    </cfRule>
  </conditionalFormatting>
  <conditionalFormatting sqref="A11">
    <cfRule type="cellIs" priority="46" dxfId="376" operator="equal">
      <formula>""</formula>
    </cfRule>
  </conditionalFormatting>
  <conditionalFormatting sqref="A16">
    <cfRule type="cellIs" priority="45" dxfId="376" operator="equal">
      <formula>""</formula>
    </cfRule>
  </conditionalFormatting>
  <conditionalFormatting sqref="A21">
    <cfRule type="cellIs" priority="44" dxfId="376" operator="equal">
      <formula>""</formula>
    </cfRule>
  </conditionalFormatting>
  <conditionalFormatting sqref="A26">
    <cfRule type="cellIs" priority="43" dxfId="376" operator="equal">
      <formula>""</formula>
    </cfRule>
  </conditionalFormatting>
  <conditionalFormatting sqref="A31">
    <cfRule type="cellIs" priority="42" dxfId="376" operator="equal">
      <formula>""</formula>
    </cfRule>
  </conditionalFormatting>
  <conditionalFormatting sqref="A36">
    <cfRule type="cellIs" priority="41" dxfId="376" operator="equal">
      <formula>""</formula>
    </cfRule>
  </conditionalFormatting>
  <conditionalFormatting sqref="A41">
    <cfRule type="cellIs" priority="40" dxfId="376" operator="equal">
      <formula>""</formula>
    </cfRule>
  </conditionalFormatting>
  <conditionalFormatting sqref="J15 J19 J27 K15:O30 J23">
    <cfRule type="cellIs" priority="25" dxfId="376" operator="equal">
      <formula>""</formula>
    </cfRule>
  </conditionalFormatting>
  <conditionalFormatting sqref="B6:B9 D6:D9">
    <cfRule type="cellIs" priority="24" dxfId="376" operator="equal">
      <formula>""</formula>
    </cfRule>
  </conditionalFormatting>
  <conditionalFormatting sqref="E11:E14">
    <cfRule type="cellIs" priority="23" dxfId="376" operator="equal">
      <formula>""</formula>
    </cfRule>
  </conditionalFormatting>
  <conditionalFormatting sqref="B11:B14 D11:D14">
    <cfRule type="cellIs" priority="22" dxfId="376" operator="equal">
      <formula>""</formula>
    </cfRule>
  </conditionalFormatting>
  <conditionalFormatting sqref="E16:E19">
    <cfRule type="cellIs" priority="21" dxfId="376" operator="equal">
      <formula>""</formula>
    </cfRule>
  </conditionalFormatting>
  <conditionalFormatting sqref="B16:B19 D16:D19">
    <cfRule type="cellIs" priority="20" dxfId="376" operator="equal">
      <formula>""</formula>
    </cfRule>
  </conditionalFormatting>
  <conditionalFormatting sqref="E21:E24">
    <cfRule type="cellIs" priority="19" dxfId="376" operator="equal">
      <formula>""</formula>
    </cfRule>
  </conditionalFormatting>
  <conditionalFormatting sqref="B21:B24 D21:D24">
    <cfRule type="cellIs" priority="18" dxfId="376" operator="equal">
      <formula>""</formula>
    </cfRule>
  </conditionalFormatting>
  <conditionalFormatting sqref="E26:E29">
    <cfRule type="cellIs" priority="17" dxfId="376" operator="equal">
      <formula>""</formula>
    </cfRule>
  </conditionalFormatting>
  <conditionalFormatting sqref="B26:B29 D26:D29">
    <cfRule type="cellIs" priority="16" dxfId="376" operator="equal">
      <formula>""</formula>
    </cfRule>
  </conditionalFormatting>
  <conditionalFormatting sqref="E31:E34">
    <cfRule type="cellIs" priority="15" dxfId="376" operator="equal">
      <formula>""</formula>
    </cfRule>
  </conditionalFormatting>
  <conditionalFormatting sqref="B31:B34 D31:D34">
    <cfRule type="cellIs" priority="14" dxfId="376" operator="equal">
      <formula>""</formula>
    </cfRule>
  </conditionalFormatting>
  <conditionalFormatting sqref="E36:E39">
    <cfRule type="cellIs" priority="13" dxfId="376" operator="equal">
      <formula>""</formula>
    </cfRule>
  </conditionalFormatting>
  <conditionalFormatting sqref="B36:B39 D36:D39">
    <cfRule type="cellIs" priority="12" dxfId="376" operator="equal">
      <formula>""</formula>
    </cfRule>
  </conditionalFormatting>
  <conditionalFormatting sqref="E41:E44">
    <cfRule type="cellIs" priority="11" dxfId="376" operator="equal">
      <formula>""</formula>
    </cfRule>
  </conditionalFormatting>
  <conditionalFormatting sqref="B41:B44 D41:D44">
    <cfRule type="cellIs" priority="10" dxfId="376" operator="equal">
      <formula>""</formula>
    </cfRule>
  </conditionalFormatting>
  <conditionalFormatting sqref="C41:C44">
    <cfRule type="cellIs" priority="2" dxfId="260" operator="equal" stopIfTrue="1">
      <formula>""</formula>
    </cfRule>
  </conditionalFormatting>
  <conditionalFormatting sqref="C6:C9">
    <cfRule type="cellIs" priority="9" dxfId="260" operator="equal" stopIfTrue="1">
      <formula>""</formula>
    </cfRule>
  </conditionalFormatting>
  <conditionalFormatting sqref="C11:C14">
    <cfRule type="cellIs" priority="8" dxfId="260" operator="equal" stopIfTrue="1">
      <formula>""</formula>
    </cfRule>
  </conditionalFormatting>
  <conditionalFormatting sqref="C16:C19">
    <cfRule type="cellIs" priority="7" dxfId="260" operator="equal" stopIfTrue="1">
      <formula>""</formula>
    </cfRule>
  </conditionalFormatting>
  <conditionalFormatting sqref="C21:C24">
    <cfRule type="cellIs" priority="6" dxfId="260" operator="equal" stopIfTrue="1">
      <formula>""</formula>
    </cfRule>
  </conditionalFormatting>
  <conditionalFormatting sqref="C26:C29">
    <cfRule type="cellIs" priority="5" dxfId="260" operator="equal" stopIfTrue="1">
      <formula>""</formula>
    </cfRule>
  </conditionalFormatting>
  <conditionalFormatting sqref="C31:C34">
    <cfRule type="cellIs" priority="4" dxfId="260" operator="equal" stopIfTrue="1">
      <formula>""</formula>
    </cfRule>
  </conditionalFormatting>
  <conditionalFormatting sqref="C36:C39">
    <cfRule type="cellIs" priority="3" dxfId="260" operator="equal" stopIfTrue="1">
      <formula>""</formula>
    </cfRule>
  </conditionalFormatting>
  <conditionalFormatting sqref="A6">
    <cfRule type="cellIs" priority="1" dxfId="376" operator="equal">
      <formula>""</formula>
    </cfRule>
  </conditionalFormatting>
  <dataValidations count="1">
    <dataValidation type="list" allowBlank="1" showInputMessage="1" showErrorMessage="1" sqref="J27 A11 A16 A21 A26 A31 A36 A41 J15 J19 J23 A6">
      <formula1>VLFrauen</formula1>
    </dataValidation>
  </dataValidations>
  <printOptions/>
  <pageMargins left="0.9055118110236221" right="0.9055118110236221" top="0.1968503937007874" bottom="0.1968503937007874" header="0.31496062992125984" footer="0.31496062992125984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</dc:creator>
  <cp:keywords/>
  <dc:description/>
  <cp:lastModifiedBy>OKV</cp:lastModifiedBy>
  <cp:lastPrinted>2022-06-12T14:26:16Z</cp:lastPrinted>
  <dcterms:created xsi:type="dcterms:W3CDTF">2010-01-06T19:23:34Z</dcterms:created>
  <dcterms:modified xsi:type="dcterms:W3CDTF">2022-06-12T17:43:31Z</dcterms:modified>
  <cp:category/>
  <cp:version/>
  <cp:contentType/>
  <cp:contentStatus/>
</cp:coreProperties>
</file>