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945" windowHeight="11760" tabRatio="935" activeTab="15"/>
  </bookViews>
  <sheets>
    <sheet name="U 14 " sheetId="1" r:id="rId1"/>
    <sheet name="U 18 " sheetId="2" r:id="rId2"/>
    <sheet name="Mä" sheetId="3" r:id="rId3"/>
    <sheet name="Ju m" sheetId="4" r:id="rId4"/>
    <sheet name="Mä 120" sheetId="5" r:id="rId5"/>
    <sheet name="Fin_Mä" sheetId="6" r:id="rId6"/>
    <sheet name="Ju 120" sheetId="7" r:id="rId7"/>
    <sheet name="Fin_Ju" sheetId="8" r:id="rId8"/>
    <sheet name="Fr" sheetId="9" r:id="rId9"/>
    <sheet name="Fin_Fr" sheetId="10" r:id="rId10"/>
    <sheet name="Jn" sheetId="11" r:id="rId11"/>
    <sheet name="Fin_Jn" sheetId="12" r:id="rId12"/>
    <sheet name="SennA" sheetId="13" r:id="rId13"/>
    <sheet name="SennB" sheetId="14" r:id="rId14"/>
    <sheet name="SennC" sheetId="15" r:id="rId15"/>
    <sheet name="SenA" sheetId="16" r:id="rId16"/>
    <sheet name="SenB" sheetId="17" r:id="rId17"/>
    <sheet name="SenC" sheetId="18" r:id="rId18"/>
    <sheet name="An S Sn A-C" sheetId="19" r:id="rId19"/>
    <sheet name="An Mä_Ju_200" sheetId="20" r:id="rId20"/>
    <sheet name="Quali LEM" sheetId="21" r:id="rId21"/>
    <sheet name="Zeitplan" sheetId="22" r:id="rId22"/>
    <sheet name="x" sheetId="23" r:id="rId23"/>
  </sheets>
  <definedNames>
    <definedName name="_xlfn.RANK.AVG" hidden="1">#NAME?</definedName>
    <definedName name="VLFrauen">'Fr'!$B$7:$B$30</definedName>
    <definedName name="VLJunioren">'Ju 120'!$B$7:$B$30</definedName>
    <definedName name="VLJuniorinnen">'Jn'!$B$11:$B$30</definedName>
    <definedName name="VLMänner">'Mä 120'!$B$7:$B$30</definedName>
  </definedNames>
  <calcPr fullCalcOnLoad="1"/>
</workbook>
</file>

<file path=xl/sharedStrings.xml><?xml version="1.0" encoding="utf-8"?>
<sst xmlns="http://schemas.openxmlformats.org/spreadsheetml/2006/main" count="1356" uniqueCount="623">
  <si>
    <r>
      <t xml:space="preserve">Bahn: </t>
    </r>
    <r>
      <rPr>
        <b/>
        <sz val="11"/>
        <rFont val="Arial"/>
        <family val="2"/>
      </rPr>
      <t>Keglerheim Bautzen</t>
    </r>
  </si>
  <si>
    <t xml:space="preserve">Vorlauf  </t>
  </si>
  <si>
    <t>Endergebnis</t>
  </si>
  <si>
    <t>Nr.</t>
  </si>
  <si>
    <t>Name</t>
  </si>
  <si>
    <t>Verein</t>
  </si>
  <si>
    <t>Start-zeit</t>
  </si>
  <si>
    <t>Volle</t>
  </si>
  <si>
    <t>Abr.</t>
  </si>
  <si>
    <t>Ges.</t>
  </si>
  <si>
    <t>F</t>
  </si>
  <si>
    <t>Pl.</t>
  </si>
  <si>
    <t>Abräu.</t>
  </si>
  <si>
    <t>Gesamt</t>
  </si>
  <si>
    <t>Platz</t>
  </si>
  <si>
    <t>KSV 1991 Freital</t>
  </si>
  <si>
    <t>Junioren</t>
  </si>
  <si>
    <t>Senioren B</t>
  </si>
  <si>
    <t>Senioren A</t>
  </si>
  <si>
    <t>Seniorinnen A</t>
  </si>
  <si>
    <t>Seniorinnen B</t>
  </si>
  <si>
    <t>Klasse</t>
  </si>
  <si>
    <t>Name, Vorname</t>
  </si>
  <si>
    <t>Vorlauf</t>
  </si>
  <si>
    <t>Hilfsspalten für Rangberechnung</t>
  </si>
  <si>
    <t>Männer</t>
  </si>
  <si>
    <t>SV Motor Mickten-Dresden</t>
  </si>
  <si>
    <t>Seniorinnen C</t>
  </si>
  <si>
    <t>Senioren C</t>
  </si>
  <si>
    <t>Bahnen 1 - 2</t>
  </si>
  <si>
    <t>Bahnen 3 - 4</t>
  </si>
  <si>
    <t>MSV Bautzen 04</t>
  </si>
  <si>
    <t>Männer 200 Wurf</t>
  </si>
  <si>
    <t>Junioren  200 Wurf</t>
  </si>
  <si>
    <t>Bahnen 9 - 10</t>
  </si>
  <si>
    <t>Name / Verein</t>
  </si>
  <si>
    <t>Vol</t>
  </si>
  <si>
    <t>Abr</t>
  </si>
  <si>
    <t>Fw</t>
  </si>
  <si>
    <t>Ges</t>
  </si>
  <si>
    <t>SP</t>
  </si>
  <si>
    <t>SC Riesa</t>
  </si>
  <si>
    <t>SG Lückersdorf-Gelenau</t>
  </si>
  <si>
    <t>ESV Lok Riesa</t>
  </si>
  <si>
    <t>SV</t>
  </si>
  <si>
    <t>Bahnen 11 - 12</t>
  </si>
  <si>
    <t>SV 1896 Großdubrau</t>
  </si>
  <si>
    <t>Dieter Michler</t>
  </si>
  <si>
    <t>KV Bautzen West</t>
  </si>
  <si>
    <t>SC Großschweidnitz-Löbau</t>
  </si>
  <si>
    <t>Die Viertelfinals werden am gleichen Tag und Ort gespielt.</t>
  </si>
  <si>
    <t>TSG Bernsdorf</t>
  </si>
  <si>
    <t>Felix Röber</t>
  </si>
  <si>
    <t>Die Plätze 1 - 8 spielen die Viertelfinals</t>
  </si>
  <si>
    <t>SG Turbine Lauta</t>
  </si>
  <si>
    <t>Monika Bogner</t>
  </si>
  <si>
    <t>SV Fortschritt Pirna</t>
  </si>
  <si>
    <r>
      <rPr>
        <sz val="11"/>
        <color indexed="10"/>
        <rFont val="Arial"/>
        <family val="2"/>
      </rPr>
      <t>14:55</t>
    </r>
    <r>
      <rPr>
        <sz val="11"/>
        <color indexed="8"/>
        <rFont val="Arial"/>
        <family val="2"/>
      </rPr>
      <t xml:space="preserve"> Uhr Viertelfinale 4: VL  7 : VL 2</t>
    </r>
  </si>
  <si>
    <r>
      <rPr>
        <sz val="11"/>
        <color indexed="10"/>
        <rFont val="Arial"/>
        <family val="2"/>
      </rPr>
      <t>14:30</t>
    </r>
    <r>
      <rPr>
        <sz val="11"/>
        <color indexed="8"/>
        <rFont val="Arial"/>
        <family val="2"/>
      </rPr>
      <t xml:space="preserve"> Uhr Viertelfinale 1: VL  8 : VL 1</t>
    </r>
  </si>
  <si>
    <r>
      <rPr>
        <sz val="11"/>
        <color indexed="10"/>
        <rFont val="Arial"/>
        <family val="2"/>
      </rPr>
      <t>14:30</t>
    </r>
    <r>
      <rPr>
        <sz val="11"/>
        <color indexed="8"/>
        <rFont val="Arial"/>
        <family val="2"/>
      </rPr>
      <t xml:space="preserve"> Uhr Viertelfinale 2: VL  6 : VL 3</t>
    </r>
  </si>
  <si>
    <r>
      <rPr>
        <sz val="11"/>
        <color indexed="10"/>
        <rFont val="Arial"/>
        <family val="2"/>
      </rPr>
      <t>14:35</t>
    </r>
    <r>
      <rPr>
        <sz val="11"/>
        <color indexed="8"/>
        <rFont val="Arial"/>
        <family val="2"/>
      </rPr>
      <t xml:space="preserve"> Uhr Viertelfinale 3: VL  5 : VL 4</t>
    </r>
  </si>
  <si>
    <r>
      <rPr>
        <sz val="11"/>
        <color indexed="10"/>
        <rFont val="Arial"/>
        <family val="2"/>
      </rPr>
      <t>14.30</t>
    </r>
    <r>
      <rPr>
        <sz val="11"/>
        <color indexed="8"/>
        <rFont val="Arial"/>
        <family val="2"/>
      </rPr>
      <t xml:space="preserve"> Uhr Viertelfinale 2: VL  6 : VL 3</t>
    </r>
  </si>
  <si>
    <r>
      <rPr>
        <sz val="11"/>
        <color indexed="10"/>
        <rFont val="Arial"/>
        <family val="2"/>
      </rPr>
      <t>15:25</t>
    </r>
    <r>
      <rPr>
        <sz val="11"/>
        <color indexed="8"/>
        <rFont val="Arial"/>
        <family val="2"/>
      </rPr>
      <t xml:space="preserve"> Uhr Viertelfinale 3: VL  5 : VL 4</t>
    </r>
  </si>
  <si>
    <r>
      <rPr>
        <sz val="11"/>
        <color indexed="10"/>
        <rFont val="Arial"/>
        <family val="2"/>
      </rPr>
      <t>15:25</t>
    </r>
    <r>
      <rPr>
        <sz val="11"/>
        <color indexed="8"/>
        <rFont val="Arial"/>
        <family val="2"/>
      </rPr>
      <t xml:space="preserve"> Uhr Viertelfinale 4: VL  7 : VL 2</t>
    </r>
  </si>
  <si>
    <t>Endlauf  Bahnen 1 - 4</t>
  </si>
  <si>
    <t>Vorlauf  Bahnen 1 - 4</t>
  </si>
  <si>
    <t>Endlauf  Bahnen 9 - 12</t>
  </si>
  <si>
    <t>Frauen</t>
  </si>
  <si>
    <t>(Tabellenblatt "Fin_Fr" benutzen!)</t>
  </si>
  <si>
    <t>Juniorinnen</t>
  </si>
  <si>
    <t>SSV Turbine Dresden</t>
  </si>
  <si>
    <t>Dresdner SV 1910</t>
  </si>
  <si>
    <t>Lukas Niese</t>
  </si>
  <si>
    <t>SG Kreinitz</t>
  </si>
  <si>
    <t>Königsbrücker KV Weiß-Rot</t>
  </si>
  <si>
    <t>Roman Sickor</t>
  </si>
  <si>
    <t>KSV Ottendorf-Okrilla</t>
  </si>
  <si>
    <t>Lucas Strauch</t>
  </si>
  <si>
    <t>Königswarthaer SV</t>
  </si>
  <si>
    <t>TSG Olbersdorf</t>
  </si>
  <si>
    <t>KSV Dresden-Leuben</t>
  </si>
  <si>
    <t>(Tabellenblatt "Fin_Ju" benutzen!)</t>
  </si>
  <si>
    <t>ESV Dresden</t>
  </si>
  <si>
    <t>Christin Kleinstück</t>
  </si>
  <si>
    <t>Peggy Riedel</t>
  </si>
  <si>
    <t>ISG Hagenwerder</t>
  </si>
  <si>
    <t>Pauline Schumacher</t>
  </si>
  <si>
    <t>(Tabellenblatt "Fin_Jn" benutzen!)</t>
  </si>
  <si>
    <t>Sybille Mayer</t>
  </si>
  <si>
    <t>SV Wacker Mohorn</t>
  </si>
  <si>
    <t>Heike Herbst</t>
  </si>
  <si>
    <t>Sabine Preißler</t>
  </si>
  <si>
    <t>Ulrike Thalheim</t>
  </si>
  <si>
    <t>Brunhilde Richter</t>
  </si>
  <si>
    <t>Angela Mertz</t>
  </si>
  <si>
    <t>Margitta Jacob</t>
  </si>
  <si>
    <t>TSV 1862 Radeburg</t>
  </si>
  <si>
    <t>KV Bautzen 1951</t>
  </si>
  <si>
    <t>Rex Wenzel</t>
  </si>
  <si>
    <t>Andreas Schweda</t>
  </si>
  <si>
    <t>Jürgen Ullrich</t>
  </si>
  <si>
    <t>Gerd Störer</t>
  </si>
  <si>
    <t>Herbert Vogt</t>
  </si>
  <si>
    <t>Uwe Jantzen</t>
  </si>
  <si>
    <t>SV Ziphona Zittau</t>
  </si>
  <si>
    <t>Günter Rothe</t>
  </si>
  <si>
    <t>3 Starterinnen</t>
  </si>
  <si>
    <t>2 Starter</t>
  </si>
  <si>
    <t>Für die LEM bereits qualifiziert</t>
  </si>
  <si>
    <t>(Tabellenblatt "Fin_Mä" benutzen!)</t>
  </si>
  <si>
    <t>KSV Empor Zittau</t>
  </si>
  <si>
    <t>Baruther SV 90</t>
  </si>
  <si>
    <t>200 Wurf</t>
  </si>
  <si>
    <t xml:space="preserve">Frauen </t>
  </si>
  <si>
    <t>Senn A</t>
  </si>
  <si>
    <t>Thomas Hauffe</t>
  </si>
  <si>
    <t>Sen C</t>
  </si>
  <si>
    <t>Sen A</t>
  </si>
  <si>
    <t>Sen B</t>
  </si>
  <si>
    <t>Senn B</t>
  </si>
  <si>
    <t>Senn C</t>
  </si>
  <si>
    <t>Hellmut Kaden</t>
  </si>
  <si>
    <t>Disziplin: Classic  am 07.04. / 22.04.2018</t>
  </si>
  <si>
    <t xml:space="preserve">      OKV - Einzelmeisterschaften   2018</t>
  </si>
  <si>
    <t>Disziplin: Classic  am 07.04.2018</t>
  </si>
  <si>
    <t>OKV - Einzelmeisterschaften 2018 - Männer 120</t>
  </si>
  <si>
    <t>Finale in Bautzen (Keglerheim) am 22.04.2018</t>
  </si>
  <si>
    <t>Disziplin: Classic  am 07.04. / 06.05.2018</t>
  </si>
  <si>
    <t>Disziplin: Classic  am 08.04. / 06.05.2018</t>
  </si>
  <si>
    <t>Endlauf  Bahnen 9 -12</t>
  </si>
  <si>
    <t>Disziplin: Classic  am 08.04.2018</t>
  </si>
  <si>
    <t xml:space="preserve">VF  am 08.04.2018 </t>
  </si>
  <si>
    <t>OKV - Einzelmeisterschaften 2018 - Frauen</t>
  </si>
  <si>
    <t>Ansetzungen Endläufe OKV Einzelmeisterschaft am 06.05.2018</t>
  </si>
  <si>
    <r>
      <t xml:space="preserve">Qualifikation zur </t>
    </r>
    <r>
      <rPr>
        <b/>
        <sz val="11"/>
        <rFont val="Arial"/>
        <family val="2"/>
      </rPr>
      <t>LEM-Vorrunde 26.05.2018</t>
    </r>
  </si>
  <si>
    <t>Ansetzungen Endläufe OKV Einzelmeisterschaft am 22.04.2018</t>
  </si>
  <si>
    <t>Bahnen 1 - 4</t>
  </si>
  <si>
    <t>Endlauf  Bahnen 1 -4</t>
  </si>
  <si>
    <r>
      <t xml:space="preserve">Bahnen </t>
    </r>
    <r>
      <rPr>
        <b/>
        <sz val="11"/>
        <rFont val="Arial"/>
        <family val="2"/>
      </rPr>
      <t>9-12</t>
    </r>
  </si>
  <si>
    <r>
      <t xml:space="preserve">OKV - Einzelmeisterschaften 2018 - 120 Wurf </t>
    </r>
    <r>
      <rPr>
        <b/>
        <sz val="20"/>
        <rFont val="Arial"/>
        <family val="2"/>
      </rPr>
      <t>Männer</t>
    </r>
    <r>
      <rPr>
        <b/>
        <sz val="20"/>
        <color indexed="23"/>
        <rFont val="Arial"/>
        <family val="2"/>
      </rPr>
      <t xml:space="preserve"> Finale</t>
    </r>
  </si>
  <si>
    <r>
      <rPr>
        <b/>
        <sz val="11"/>
        <rFont val="Arial"/>
        <family val="2"/>
      </rPr>
      <t>13:30</t>
    </r>
    <r>
      <rPr>
        <b/>
        <sz val="11"/>
        <color indexed="8"/>
        <rFont val="Arial"/>
        <family val="2"/>
      </rPr>
      <t xml:space="preserve"> Uhr Finale </t>
    </r>
  </si>
  <si>
    <r>
      <rPr>
        <b/>
        <sz val="11"/>
        <rFont val="Arial"/>
        <family val="2"/>
      </rPr>
      <t>12:30</t>
    </r>
    <r>
      <rPr>
        <b/>
        <sz val="11"/>
        <color indexed="8"/>
        <rFont val="Arial"/>
        <family val="2"/>
      </rPr>
      <t xml:space="preserve"> Uhr Finale </t>
    </r>
  </si>
  <si>
    <r>
      <rPr>
        <b/>
        <sz val="11"/>
        <rFont val="Arial"/>
        <family val="2"/>
      </rPr>
      <t>11:30</t>
    </r>
    <r>
      <rPr>
        <b/>
        <sz val="11"/>
        <color indexed="8"/>
        <rFont val="Arial"/>
        <family val="2"/>
      </rPr>
      <t xml:space="preserve"> Uhr Finale </t>
    </r>
  </si>
  <si>
    <r>
      <rPr>
        <b/>
        <sz val="11"/>
        <rFont val="Arial"/>
        <family val="2"/>
      </rPr>
      <t>10:30</t>
    </r>
    <r>
      <rPr>
        <b/>
        <sz val="11"/>
        <color indexed="8"/>
        <rFont val="Arial"/>
        <family val="2"/>
      </rPr>
      <t xml:space="preserve"> Uhr Finale </t>
    </r>
  </si>
  <si>
    <t>Veit Wöhnl</t>
  </si>
  <si>
    <t>SV TuR Dresden</t>
  </si>
  <si>
    <t>Oliver Gärtner</t>
  </si>
  <si>
    <t>Radeberger SV</t>
  </si>
  <si>
    <t>Daniel Brade</t>
  </si>
  <si>
    <t>SV Ulbersdorf</t>
  </si>
  <si>
    <r>
      <t xml:space="preserve">Bahn: </t>
    </r>
    <r>
      <rPr>
        <b/>
        <sz val="11"/>
        <rFont val="Arial"/>
        <family val="2"/>
      </rPr>
      <t>SSV Stahl Rietschen</t>
    </r>
  </si>
  <si>
    <r>
      <t xml:space="preserve">Bahn: </t>
    </r>
    <r>
      <rPr>
        <b/>
        <sz val="11"/>
        <rFont val="Arial"/>
        <family val="2"/>
      </rPr>
      <t>Aufbau Riesa</t>
    </r>
  </si>
  <si>
    <r>
      <t xml:space="preserve">Bahn: </t>
    </r>
    <r>
      <rPr>
        <b/>
        <sz val="11"/>
        <rFont val="Arial"/>
        <family val="2"/>
      </rPr>
      <t>Königsbrücker KV WR</t>
    </r>
  </si>
  <si>
    <r>
      <t xml:space="preserve">Bahn: </t>
    </r>
    <r>
      <rPr>
        <b/>
        <sz val="11"/>
        <rFont val="Arial"/>
        <family val="2"/>
      </rPr>
      <t>SSV Turbine Dresden</t>
    </r>
  </si>
  <si>
    <t>Zeitplan EL OKV -  EM 2018  Keglerheim</t>
  </si>
  <si>
    <t>Bahn 1</t>
  </si>
  <si>
    <t>Bahn 2</t>
  </si>
  <si>
    <t>Bahn 3</t>
  </si>
  <si>
    <t>Bahn 4</t>
  </si>
  <si>
    <t>Bahn 9</t>
  </si>
  <si>
    <t>Bahn 10</t>
  </si>
  <si>
    <t>Bahn 11</t>
  </si>
  <si>
    <t>Bahn 12</t>
  </si>
  <si>
    <t>Jr200 8</t>
  </si>
  <si>
    <t>Jr200 7</t>
  </si>
  <si>
    <t>Jr200 6</t>
  </si>
  <si>
    <t>Jr200 5</t>
  </si>
  <si>
    <t>Jrn F</t>
  </si>
  <si>
    <t>Mä200 8</t>
  </si>
  <si>
    <t>Mä200 7</t>
  </si>
  <si>
    <t>Mä200 6</t>
  </si>
  <si>
    <t>Mä200 5</t>
  </si>
  <si>
    <t>Fr F</t>
  </si>
  <si>
    <t>Jr200 4</t>
  </si>
  <si>
    <t>Jr200 3</t>
  </si>
  <si>
    <t>Jr200 2</t>
  </si>
  <si>
    <t>Jr200 1</t>
  </si>
  <si>
    <t>Jr F</t>
  </si>
  <si>
    <t>Mä200 4</t>
  </si>
  <si>
    <t>Mä200 3</t>
  </si>
  <si>
    <t>Mä200 2</t>
  </si>
  <si>
    <t>Mä200 1</t>
  </si>
  <si>
    <t>Mä F</t>
  </si>
  <si>
    <t>Siegerehrung</t>
  </si>
  <si>
    <t>S C 6</t>
  </si>
  <si>
    <t>S C 5</t>
  </si>
  <si>
    <t>S B 6</t>
  </si>
  <si>
    <t>S B 5</t>
  </si>
  <si>
    <t>Sn C 6</t>
  </si>
  <si>
    <t>Sn C 5</t>
  </si>
  <si>
    <t>Sn B 6</t>
  </si>
  <si>
    <t>Sn B5</t>
  </si>
  <si>
    <t>S A 6</t>
  </si>
  <si>
    <t>S A 5</t>
  </si>
  <si>
    <t>S C 4</t>
  </si>
  <si>
    <t>S C 3</t>
  </si>
  <si>
    <t>Sn A 6</t>
  </si>
  <si>
    <t>Sn A 5</t>
  </si>
  <si>
    <t>Sn C 4</t>
  </si>
  <si>
    <t>Sn C 3</t>
  </si>
  <si>
    <t>S B 4</t>
  </si>
  <si>
    <t>S B 3</t>
  </si>
  <si>
    <t>S A 4</t>
  </si>
  <si>
    <t>S A 3</t>
  </si>
  <si>
    <t>Sn B 4</t>
  </si>
  <si>
    <t>Sn B 3</t>
  </si>
  <si>
    <t>Sn A 4</t>
  </si>
  <si>
    <t>Sn A 3</t>
  </si>
  <si>
    <t>S C 2</t>
  </si>
  <si>
    <t>S C 1</t>
  </si>
  <si>
    <t>S B 2</t>
  </si>
  <si>
    <t>S B 1</t>
  </si>
  <si>
    <t>Sn C 2</t>
  </si>
  <si>
    <t>Sn C 1</t>
  </si>
  <si>
    <t>Sn B 2</t>
  </si>
  <si>
    <t>Sn B 1</t>
  </si>
  <si>
    <t>S A 2</t>
  </si>
  <si>
    <t>S A 1</t>
  </si>
  <si>
    <t>Sn A 2</t>
  </si>
  <si>
    <t>Sn A 1</t>
  </si>
  <si>
    <t>Kerstin Klaroldt Biehla-Cunnersdorf kann nicht teilnehmen.  Btz</t>
  </si>
  <si>
    <t>Erg</t>
  </si>
  <si>
    <t>Holger Nikolaus</t>
  </si>
  <si>
    <t>BSV Chemie Radebeul</t>
  </si>
  <si>
    <t>SV Traktor Priestewitz</t>
  </si>
  <si>
    <t>Karsten Hähne</t>
  </si>
  <si>
    <t>Christian Nitzsche</t>
  </si>
  <si>
    <t>SV Lok Nossen</t>
  </si>
  <si>
    <t>Martin Pöhls</t>
  </si>
  <si>
    <t>TSV Blau-Weiß Gröditz</t>
  </si>
  <si>
    <t>SV Aufbau Riesa</t>
  </si>
  <si>
    <t>Thomas Reichelt</t>
  </si>
  <si>
    <t>Jörg Weigelt</t>
  </si>
  <si>
    <t>Julian Bock</t>
  </si>
  <si>
    <t>Benjamin Jursch</t>
  </si>
  <si>
    <t>Kegelfreunde Zeithain</t>
  </si>
  <si>
    <t>Markus Gröber</t>
  </si>
  <si>
    <t>Bruno Lehmann</t>
  </si>
  <si>
    <t>SV Motor Sörnewitz</t>
  </si>
  <si>
    <t>Felix Noack</t>
  </si>
  <si>
    <t>Tom Groschopp</t>
  </si>
  <si>
    <t>Anne Lamm</t>
  </si>
  <si>
    <t>Sylke Niedrich</t>
  </si>
  <si>
    <t>Bianka Hamann</t>
  </si>
  <si>
    <t>KSC Chemie Nünchritz</t>
  </si>
  <si>
    <t>Mandy Krämer</t>
  </si>
  <si>
    <t>Aline Bauer</t>
  </si>
  <si>
    <t>Helga Schröder</t>
  </si>
  <si>
    <t>Post SV Meißen</t>
  </si>
  <si>
    <t>Annerose Scharnagel</t>
  </si>
  <si>
    <t>Kathrin Pietsch</t>
  </si>
  <si>
    <t>Anke Freytag</t>
  </si>
  <si>
    <t>Ulrike Heide</t>
  </si>
  <si>
    <t>SV Stauchitz 47</t>
  </si>
  <si>
    <t>Ursula Porßberger</t>
  </si>
  <si>
    <t>Bärbel Roisch</t>
  </si>
  <si>
    <t>Gudrun Naumann</t>
  </si>
  <si>
    <t>Barbara Starke</t>
  </si>
  <si>
    <t>Christine Herrig</t>
  </si>
  <si>
    <t>Margit Beyer</t>
  </si>
  <si>
    <t>SV Thiendorf</t>
  </si>
  <si>
    <t>Hans-Jörg Hähne</t>
  </si>
  <si>
    <t>Holger Feldmann</t>
  </si>
  <si>
    <t>Lutz Antrag</t>
  </si>
  <si>
    <t>Heiko Nestler</t>
  </si>
  <si>
    <t>Frank Petzold</t>
  </si>
  <si>
    <t>Heinz Hänig</t>
  </si>
  <si>
    <t>Manfred Kriebel</t>
  </si>
  <si>
    <t>Volkmar Schumann</t>
  </si>
  <si>
    <t>Günter Kießling</t>
  </si>
  <si>
    <t>LSG Niederlommatzsch</t>
  </si>
  <si>
    <t>Rainer Schmidtgen</t>
  </si>
  <si>
    <t>Annemarie Schnobel SV Nossen abgesagt</t>
  </si>
  <si>
    <t>Ralf Sawilla</t>
  </si>
  <si>
    <t>SV Burkau</t>
  </si>
  <si>
    <t>SG Kleinröhrsdorf</t>
  </si>
  <si>
    <t>Olaf Schurig</t>
  </si>
  <si>
    <t>Georg Paschke</t>
  </si>
  <si>
    <t>Martin Dölling</t>
  </si>
  <si>
    <t>Michael Wähner</t>
  </si>
  <si>
    <t>SV Kirschau</t>
  </si>
  <si>
    <t>Stefan Aust</t>
  </si>
  <si>
    <t>Jörg Walther</t>
  </si>
  <si>
    <t>KSV 47 Hoyerswerda</t>
  </si>
  <si>
    <t>Robert Kunz</t>
  </si>
  <si>
    <t>Toni Schulze</t>
  </si>
  <si>
    <t>Thonberger SC 1931</t>
  </si>
  <si>
    <t>Felix Pohl</t>
  </si>
  <si>
    <t>Martin Prechtel</t>
  </si>
  <si>
    <t>SV Biehla-Cunnersdorf</t>
  </si>
  <si>
    <t>Robert Frömming</t>
  </si>
  <si>
    <t>Paul Funke</t>
  </si>
  <si>
    <t>GSV Bautzen 1990</t>
  </si>
  <si>
    <t>Tobias Hübner</t>
  </si>
  <si>
    <t>Philipp Matticzk</t>
  </si>
  <si>
    <t>SG Bulleritz</t>
  </si>
  <si>
    <t>Wolfgang Peter</t>
  </si>
  <si>
    <t>Cornelia Mattull</t>
  </si>
  <si>
    <t>Alin Paul</t>
  </si>
  <si>
    <t>Sophie Schulze</t>
  </si>
  <si>
    <t>Rita Löscher</t>
  </si>
  <si>
    <t>Sandra Kirsten</t>
  </si>
  <si>
    <t>Anke Dziubanek</t>
  </si>
  <si>
    <t>Lucinda Schmidt</t>
  </si>
  <si>
    <t>Sarah Schöne</t>
  </si>
  <si>
    <t>SV Laußnitz</t>
  </si>
  <si>
    <t>Nadine Brühl</t>
  </si>
  <si>
    <t>Michaela Kokel</t>
  </si>
  <si>
    <t>SV Demitz-Thumitz</t>
  </si>
  <si>
    <t>Mary Prüfer</t>
  </si>
  <si>
    <t>Susanne Eckardt</t>
  </si>
  <si>
    <t>Simone Walther</t>
  </si>
  <si>
    <t>KSV Pulsnitz</t>
  </si>
  <si>
    <t>Ramona Mickan</t>
  </si>
  <si>
    <t>Antje Schröter</t>
  </si>
  <si>
    <t>Anita Jurke</t>
  </si>
  <si>
    <t>Erdmunde Dürast</t>
  </si>
  <si>
    <t>Waltraut Hobrack</t>
  </si>
  <si>
    <t>Kersti Friese</t>
  </si>
  <si>
    <t>Ilona Grauert</t>
  </si>
  <si>
    <t>ESV Lok Hoyerswerda</t>
  </si>
  <si>
    <t>Manuela Salzburg</t>
  </si>
  <si>
    <t>Rosita Appelt</t>
  </si>
  <si>
    <t>Ingrid Schönfeld</t>
  </si>
  <si>
    <t>Tino Braun</t>
  </si>
  <si>
    <t>Andreas Böhm</t>
  </si>
  <si>
    <t>Axel Jarosch</t>
  </si>
  <si>
    <t>Michael Fichte</t>
  </si>
  <si>
    <t>Dietmar Rothe</t>
  </si>
  <si>
    <t>SG Großröhrsdorf</t>
  </si>
  <si>
    <t>Gert Nitzsche</t>
  </si>
  <si>
    <t>Steffen Bergmann</t>
  </si>
  <si>
    <t>Peter Ritscher</t>
  </si>
  <si>
    <t>Hans-Jürgen Weber</t>
  </si>
  <si>
    <t>Frank Thielemann</t>
  </si>
  <si>
    <t>SC Hoyerswerda</t>
  </si>
  <si>
    <t>Bruno Schien</t>
  </si>
  <si>
    <t>Rolf-Peter Fritsch</t>
  </si>
  <si>
    <t>Wolfram Noack</t>
  </si>
  <si>
    <t>Horst Leuschel</t>
  </si>
  <si>
    <t>Michaela Sommler</t>
  </si>
  <si>
    <t>Silke Burkhardt</t>
  </si>
  <si>
    <t>Mandy Anders</t>
  </si>
  <si>
    <t>Oderwitzer KSV</t>
  </si>
  <si>
    <t>Tina Weinert</t>
  </si>
  <si>
    <t>Jasmin Heinrich</t>
  </si>
  <si>
    <t>SSV Stahl Rietschen</t>
  </si>
  <si>
    <t>Lisa-Marie Peschel</t>
  </si>
  <si>
    <t>Sandro Kabisch</t>
  </si>
  <si>
    <t>SG Großschweidnitz-Löbau</t>
  </si>
  <si>
    <t>Frank Schicht</t>
  </si>
  <si>
    <t>SV Deutsch-Ossig</t>
  </si>
  <si>
    <t>Hirschfelder SV</t>
  </si>
  <si>
    <t>René Stiewert</t>
  </si>
  <si>
    <t>Rico Stiller</t>
  </si>
  <si>
    <t>KSV Neueibau</t>
  </si>
  <si>
    <t>Felix Schneider</t>
  </si>
  <si>
    <t>Toni Bernhardt</t>
  </si>
  <si>
    <t>Marcus Woite</t>
  </si>
  <si>
    <t>Justin Gratz</t>
  </si>
  <si>
    <t>Steffi Reichel</t>
  </si>
  <si>
    <t>TSG Lawalde</t>
  </si>
  <si>
    <t>Manuela Seidensticker</t>
  </si>
  <si>
    <t>Birgit Peikert</t>
  </si>
  <si>
    <t>Brita Spalke</t>
  </si>
  <si>
    <t>Ilona Reinhardt</t>
  </si>
  <si>
    <t>Renate Junge</t>
  </si>
  <si>
    <t>Brigitte Menzel</t>
  </si>
  <si>
    <t>Anita Graf</t>
  </si>
  <si>
    <t>KSV 90 Neugersdorf</t>
  </si>
  <si>
    <t>Marino Wappler</t>
  </si>
  <si>
    <t>Frank Schumann</t>
  </si>
  <si>
    <t>Uwe Heinrich</t>
  </si>
  <si>
    <t>TSV Großschönau</t>
  </si>
  <si>
    <t>SV Koweg Görlitz</t>
  </si>
  <si>
    <t>Steffen Neumann</t>
  </si>
  <si>
    <t>Hans-Uwe Peuker</t>
  </si>
  <si>
    <t>Conrad Schunk</t>
  </si>
  <si>
    <t>Hartmut Zlomke</t>
  </si>
  <si>
    <t>Helmut Kubitz</t>
  </si>
  <si>
    <t>Frank Schneider</t>
  </si>
  <si>
    <t>SV Reichenbach</t>
  </si>
  <si>
    <t>Hartmut Hergesell</t>
  </si>
  <si>
    <t>Heinz Fehlauer</t>
  </si>
  <si>
    <t>Bernd Urban</t>
  </si>
  <si>
    <t>Sven Keil</t>
  </si>
  <si>
    <t>KSV Heidenau</t>
  </si>
  <si>
    <t>Martin May</t>
  </si>
  <si>
    <t>Sven Brändner</t>
  </si>
  <si>
    <t>Hohnsteiner SV</t>
  </si>
  <si>
    <t>Michael Kubitz</t>
  </si>
  <si>
    <t>Andreas Wehland</t>
  </si>
  <si>
    <t>KSV Neustadt</t>
  </si>
  <si>
    <t>Erik Hanisch</t>
  </si>
  <si>
    <t>Richard Penzholz</t>
  </si>
  <si>
    <t>Lucas Dietze</t>
  </si>
  <si>
    <t>Sebastian Fiebig</t>
  </si>
  <si>
    <t>SG Grumbach</t>
  </si>
  <si>
    <t>Marcel Lux</t>
  </si>
  <si>
    <t>Hermann Ilgen</t>
  </si>
  <si>
    <t>Dorfhainer SV</t>
  </si>
  <si>
    <t>Andre Holste</t>
  </si>
  <si>
    <t>Uwe Wojack</t>
  </si>
  <si>
    <t>Liebstädter SV</t>
  </si>
  <si>
    <t>Ralf Jordan</t>
  </si>
  <si>
    <t>Schade Manfred</t>
  </si>
  <si>
    <t>SV Pesterwitz</t>
  </si>
  <si>
    <t>Manfred Uhlemann</t>
  </si>
  <si>
    <t>Hartmut Klose</t>
  </si>
  <si>
    <t>Hans Sallwey</t>
  </si>
  <si>
    <t>Eberhard Berger</t>
  </si>
  <si>
    <t>Walter Pätzold</t>
  </si>
  <si>
    <t>Eberhard Walther</t>
  </si>
  <si>
    <t>Julia Michel</t>
  </si>
  <si>
    <t>Nicole Hoyer</t>
  </si>
  <si>
    <t>KSV 93 Sebnitz</t>
  </si>
  <si>
    <t>Janine Wolf</t>
  </si>
  <si>
    <t>Natalie Peuckert</t>
  </si>
  <si>
    <t>Diana Pfützner</t>
  </si>
  <si>
    <t>Elke Groß</t>
  </si>
  <si>
    <t>Heike Böhmichen</t>
  </si>
  <si>
    <t>Angelika Dürsel</t>
  </si>
  <si>
    <t>Birgit Kegel</t>
  </si>
  <si>
    <t>SV Pirna-Süd</t>
  </si>
  <si>
    <t>Ingrid Stephan</t>
  </si>
  <si>
    <t>Jutta Staubach</t>
  </si>
  <si>
    <t>Roswitha Kühne</t>
  </si>
  <si>
    <t>Johanna Eckhold</t>
  </si>
  <si>
    <t xml:space="preserve">Christel Kotte </t>
  </si>
  <si>
    <t>Saskia Schöne</t>
  </si>
  <si>
    <t>Sahra Kokel</t>
  </si>
  <si>
    <t>Elke Klunker</t>
  </si>
  <si>
    <t>Carmen Herkner</t>
  </si>
  <si>
    <t>Ulrike Krumbiegel</t>
  </si>
  <si>
    <t>KSV 69 Lauta</t>
  </si>
  <si>
    <t>René Jeschke</t>
  </si>
  <si>
    <t>VfB Hellerau-Klotzsche</t>
  </si>
  <si>
    <t>Mario Petzold</t>
  </si>
  <si>
    <t>Jonas Liebscher</t>
  </si>
  <si>
    <t>Alexander Löb</t>
  </si>
  <si>
    <t>Sebastian Lehmann</t>
  </si>
  <si>
    <t>Phillip Oelschlägel</t>
  </si>
  <si>
    <t>Sven Burkhardt</t>
  </si>
  <si>
    <t>Claudia Ifland</t>
  </si>
  <si>
    <t>Kegelfreunde Dresden</t>
  </si>
  <si>
    <t>Gabriele Grimm</t>
  </si>
  <si>
    <t>Christin Sintke</t>
  </si>
  <si>
    <t>Michelle Siegel</t>
  </si>
  <si>
    <t>Theresa Seifert</t>
  </si>
  <si>
    <t>Catherine Krumbiegel</t>
  </si>
  <si>
    <t>Luisa Hauswald</t>
  </si>
  <si>
    <r>
      <rPr>
        <sz val="11"/>
        <color indexed="10"/>
        <rFont val="Arial"/>
        <family val="2"/>
      </rPr>
      <t>14:00</t>
    </r>
    <r>
      <rPr>
        <sz val="11"/>
        <color indexed="8"/>
        <rFont val="Arial"/>
        <family val="2"/>
      </rPr>
      <t xml:space="preserve"> Uhr Viertelfinale 1: VL  8 : VL 1</t>
    </r>
  </si>
  <si>
    <r>
      <rPr>
        <sz val="11"/>
        <color indexed="10"/>
        <rFont val="Arial"/>
        <family val="2"/>
      </rPr>
      <t>14.00</t>
    </r>
    <r>
      <rPr>
        <sz val="11"/>
        <color indexed="8"/>
        <rFont val="Arial"/>
        <family val="2"/>
      </rPr>
      <t xml:space="preserve"> Uhr Viertelfinale 2: VL  6 : VL 3</t>
    </r>
  </si>
  <si>
    <r>
      <rPr>
        <sz val="11"/>
        <color indexed="10"/>
        <rFont val="Arial"/>
        <family val="2"/>
      </rPr>
      <t>15:00</t>
    </r>
    <r>
      <rPr>
        <sz val="11"/>
        <color indexed="8"/>
        <rFont val="Arial"/>
        <family val="2"/>
      </rPr>
      <t xml:space="preserve"> Uhr Viertelfinale 3: VL  5 : VL 4</t>
    </r>
  </si>
  <si>
    <r>
      <rPr>
        <sz val="11"/>
        <color indexed="10"/>
        <rFont val="Arial"/>
        <family val="2"/>
      </rPr>
      <t>15:00</t>
    </r>
    <r>
      <rPr>
        <sz val="11"/>
        <color indexed="8"/>
        <rFont val="Arial"/>
        <family val="2"/>
      </rPr>
      <t xml:space="preserve"> Uhr Viertelfinale 4: VL  7 : VL 2</t>
    </r>
  </si>
  <si>
    <t>Kathrin Grützner-Paticus</t>
  </si>
  <si>
    <t>Anett Reumschüssel</t>
  </si>
  <si>
    <t>Birgit Höse</t>
  </si>
  <si>
    <t>SV Johannstadt</t>
  </si>
  <si>
    <t>Ute Honauer</t>
  </si>
  <si>
    <t>Bärbel Schimeck</t>
  </si>
  <si>
    <t>Michael Gärtner</t>
  </si>
  <si>
    <t>Horst Damm</t>
  </si>
  <si>
    <t>Günter Klein</t>
  </si>
  <si>
    <t>Gert Schönherr</t>
  </si>
  <si>
    <t>Klaus Krappmann</t>
  </si>
  <si>
    <t>Hartmut Herrmann</t>
  </si>
  <si>
    <t>Endläufe am 06.05.2018 in Markranstädt</t>
  </si>
  <si>
    <t>Die Plätze 1 und 2 qualifizieren sich zur Vorrunde LEM am 05.05.2018 in Markranstädt</t>
  </si>
  <si>
    <t>Die Plätze 1 und 2 qualifizieren sich zur Vorrunde LEM am 05.05.2018 in Brandis, beim TSV RW Brandis</t>
  </si>
  <si>
    <t xml:space="preserve">in Treuen </t>
  </si>
  <si>
    <r>
      <t xml:space="preserve">3 Starterinnen  </t>
    </r>
    <r>
      <rPr>
        <b/>
        <sz val="12"/>
        <color indexed="10"/>
        <rFont val="Arial"/>
        <family val="2"/>
      </rPr>
      <t>25.05.2018 in Zwickau</t>
    </r>
  </si>
  <si>
    <r>
      <t xml:space="preserve">Endläufe LEM am </t>
    </r>
    <r>
      <rPr>
        <b/>
        <sz val="12"/>
        <color indexed="10"/>
        <rFont val="Arial"/>
        <family val="2"/>
      </rPr>
      <t>27.05.2018 in Zwickau</t>
    </r>
  </si>
  <si>
    <t>in Zwickau</t>
  </si>
  <si>
    <r>
      <t xml:space="preserve">2 Starter  </t>
    </r>
    <r>
      <rPr>
        <b/>
        <sz val="12"/>
        <color indexed="10"/>
        <rFont val="Arial"/>
        <family val="2"/>
      </rPr>
      <t>25.05.2018 in Zwickau</t>
    </r>
  </si>
  <si>
    <r>
      <t xml:space="preserve">      OKV - Einzelmeisterschaften   2018 - </t>
    </r>
    <r>
      <rPr>
        <b/>
        <sz val="28"/>
        <rFont val="Zurich Ex BT"/>
        <family val="0"/>
      </rPr>
      <t>Frauen</t>
    </r>
    <r>
      <rPr>
        <b/>
        <sz val="28"/>
        <color indexed="23"/>
        <rFont val="Zurich Ex BT"/>
        <family val="2"/>
      </rPr>
      <t xml:space="preserve"> Finalrunden</t>
    </r>
  </si>
  <si>
    <t>VF am 07.04.2018 in Königsbrück</t>
  </si>
  <si>
    <t>VF  am 08.04.2018 in Riesa</t>
  </si>
  <si>
    <t>VF  am 07.04.2018 in Riesa</t>
  </si>
  <si>
    <t>OKV - Einzelmeisterschaften 2018 - U23 m</t>
  </si>
  <si>
    <r>
      <t xml:space="preserve">OKV - Einzelmeisterschaften   2018 - 120 Wurf </t>
    </r>
    <r>
      <rPr>
        <b/>
        <sz val="20"/>
        <rFont val="Arial"/>
        <family val="2"/>
      </rPr>
      <t>U 23 m</t>
    </r>
    <r>
      <rPr>
        <b/>
        <sz val="20"/>
        <color indexed="23"/>
        <rFont val="Arial"/>
        <family val="2"/>
      </rPr>
      <t xml:space="preserve"> Finalrunden</t>
    </r>
  </si>
  <si>
    <t>OKV - Einzelmeisterschaften 2018 - U23 w</t>
  </si>
  <si>
    <r>
      <t xml:space="preserve">OKV - Einzelmeisterschaften   2018 -  </t>
    </r>
    <r>
      <rPr>
        <b/>
        <sz val="20"/>
        <rFont val="Arial"/>
        <family val="2"/>
      </rPr>
      <t>U 23 w</t>
    </r>
    <r>
      <rPr>
        <b/>
        <sz val="20"/>
        <color indexed="23"/>
        <rFont val="Arial"/>
        <family val="2"/>
      </rPr>
      <t xml:space="preserve"> Finalrunden</t>
    </r>
  </si>
  <si>
    <t>C</t>
  </si>
  <si>
    <t>Lehmann</t>
  </si>
  <si>
    <t>Paschke</t>
  </si>
  <si>
    <t>Roßmann</t>
  </si>
  <si>
    <t>Hornig</t>
  </si>
  <si>
    <t>Gäbler</t>
  </si>
  <si>
    <t>Seifert</t>
  </si>
  <si>
    <t>Drimel</t>
  </si>
  <si>
    <t>Birnbaum</t>
  </si>
  <si>
    <t>Dornblut</t>
  </si>
  <si>
    <t>Vorname</t>
  </si>
  <si>
    <t>Nora</t>
  </si>
  <si>
    <t>Elina</t>
  </si>
  <si>
    <t>Clara</t>
  </si>
  <si>
    <t>Leonie</t>
  </si>
  <si>
    <t>Anne</t>
  </si>
  <si>
    <t>Lea-Jeanne</t>
  </si>
  <si>
    <t>Eileen</t>
  </si>
  <si>
    <t>SV Empor Zittau</t>
  </si>
  <si>
    <t>SV Fortschritt Großharthau</t>
  </si>
  <si>
    <t>Penzholz</t>
  </si>
  <si>
    <t>Konrad</t>
  </si>
  <si>
    <t>Richter</t>
  </si>
  <si>
    <t>Nico</t>
  </si>
  <si>
    <t>Kramer</t>
  </si>
  <si>
    <t>Julius</t>
  </si>
  <si>
    <t>SV Blau-Gelb Stolpen</t>
  </si>
  <si>
    <t>Jung</t>
  </si>
  <si>
    <t>Christopher</t>
  </si>
  <si>
    <t>Fabian</t>
  </si>
  <si>
    <t>Strauß</t>
  </si>
  <si>
    <t>Florian</t>
  </si>
  <si>
    <t>Riedel</t>
  </si>
  <si>
    <t>Scheufler</t>
  </si>
  <si>
    <t>Ben</t>
  </si>
  <si>
    <t>Rost</t>
  </si>
  <si>
    <t>Thomas</t>
  </si>
  <si>
    <t>KV Bl.-W. Rodewitz/Hochkirch</t>
  </si>
  <si>
    <t>Thea-Selina</t>
  </si>
  <si>
    <t>Henkert</t>
  </si>
  <si>
    <t>Patricia</t>
  </si>
  <si>
    <t>Vanessa</t>
  </si>
  <si>
    <t>Pietsch</t>
  </si>
  <si>
    <t>Schmidt</t>
  </si>
  <si>
    <t>Julia</t>
  </si>
  <si>
    <t>KSV 66 Steinitz</t>
  </si>
  <si>
    <t>Helfer</t>
  </si>
  <si>
    <t>Nadine</t>
  </si>
  <si>
    <t>Auras</t>
  </si>
  <si>
    <t>Melanie</t>
  </si>
  <si>
    <t>Schäfer</t>
  </si>
  <si>
    <t>Groschopp</t>
  </si>
  <si>
    <t>Annika</t>
  </si>
  <si>
    <t>Jerosch</t>
  </si>
  <si>
    <t>Alexander</t>
  </si>
  <si>
    <t>Müller</t>
  </si>
  <si>
    <t>Nils</t>
  </si>
  <si>
    <t>Hauswald</t>
  </si>
  <si>
    <t>Lars</t>
  </si>
  <si>
    <t>Lukas</t>
  </si>
  <si>
    <t>Liebscher</t>
  </si>
  <si>
    <t>Philipp</t>
  </si>
  <si>
    <t>SG Stahl Schmiedeberg</t>
  </si>
  <si>
    <t>Oswald</t>
  </si>
  <si>
    <t>Kai</t>
  </si>
  <si>
    <t>Patrick</t>
  </si>
  <si>
    <t>Krone</t>
  </si>
  <si>
    <t>Pascal</t>
  </si>
  <si>
    <t>Jürgen Züchner</t>
  </si>
  <si>
    <t>Gesamt:</t>
  </si>
  <si>
    <t>Start-     Nummer</t>
  </si>
  <si>
    <t>Abräumer</t>
  </si>
  <si>
    <t>Fehlwurf</t>
  </si>
  <si>
    <t>Lydia</t>
  </si>
  <si>
    <t>Marko Wünsche</t>
  </si>
  <si>
    <t>Ergebnis Vorrunde</t>
  </si>
  <si>
    <t>Gesamt VR+ER</t>
  </si>
  <si>
    <t>Weiblich</t>
  </si>
  <si>
    <t>TSV 1859 Wehrsdorf</t>
  </si>
  <si>
    <r>
      <t xml:space="preserve">                                                          </t>
    </r>
    <r>
      <rPr>
        <b/>
        <u val="single"/>
        <sz val="16"/>
        <rFont val="Arial"/>
        <family val="2"/>
      </rPr>
      <t>Männlich</t>
    </r>
  </si>
  <si>
    <t>U23w</t>
  </si>
  <si>
    <t>Stefanie Hübner</t>
  </si>
  <si>
    <t>Thonberger SC</t>
  </si>
  <si>
    <t>Sandra Fritzsche</t>
  </si>
  <si>
    <t>Anja Kador</t>
  </si>
  <si>
    <t>Simone Becker</t>
  </si>
  <si>
    <t>Katrin Titze</t>
  </si>
  <si>
    <t>Natalie Hey</t>
  </si>
  <si>
    <t>Motor Mickten</t>
  </si>
  <si>
    <t>Qualifiziert LEM</t>
  </si>
  <si>
    <t>Perggy Riedel</t>
  </si>
  <si>
    <t>Ergebnis VR+ER</t>
  </si>
  <si>
    <r>
      <t xml:space="preserve">                                                      </t>
    </r>
    <r>
      <rPr>
        <b/>
        <u val="single"/>
        <sz val="16"/>
        <rFont val="Arial"/>
        <family val="2"/>
      </rPr>
      <t>Männlich</t>
    </r>
  </si>
  <si>
    <r>
      <t xml:space="preserve">Baruther SV 90 </t>
    </r>
    <r>
      <rPr>
        <b/>
        <i/>
        <u val="single"/>
        <sz val="12"/>
        <rFont val="Arial"/>
        <family val="2"/>
      </rPr>
      <t xml:space="preserve"> TV</t>
    </r>
  </si>
  <si>
    <t>Die Plätze 1-6 weiblich und 2-7 männlich, sowie Nico Lehmann als Titelverteidiger, nehmen am Vorlauf der Landeseinzelmeisterschaft am 21.04.2018 in Kamenz teil</t>
  </si>
  <si>
    <r>
      <t xml:space="preserve">Einzelmeisterschaft 2018   </t>
    </r>
    <r>
      <rPr>
        <b/>
        <i/>
        <u val="single"/>
        <sz val="20"/>
        <color indexed="18"/>
        <rFont val="Arial"/>
        <family val="2"/>
      </rPr>
      <t>Jugend U14</t>
    </r>
    <r>
      <rPr>
        <b/>
        <sz val="20"/>
        <color indexed="18"/>
        <rFont val="Arial"/>
        <family val="2"/>
      </rPr>
      <t xml:space="preserve">     Endrunde</t>
    </r>
  </si>
  <si>
    <t>Lückersdorf-Gelenau  25.03.2018   Ergebnisse und Platzierung</t>
  </si>
  <si>
    <t>Die Plätze 1-3 weiblich und 1-4 männlich nehmen am Vorlauf der Landeseinzelmeisterschaft am 22.04.2018 in Brandis teil. Kai Oswald und Thea-Selina Hornig haben sich über die Verbandsligen qualifiziert.</t>
  </si>
  <si>
    <r>
      <t xml:space="preserve">             Einzelmeisterschaft 2018   </t>
    </r>
    <r>
      <rPr>
        <b/>
        <i/>
        <u val="single"/>
        <sz val="20"/>
        <color indexed="18"/>
        <rFont val="Arial"/>
        <family val="2"/>
      </rPr>
      <t>Jugend U18</t>
    </r>
    <r>
      <rPr>
        <b/>
        <sz val="20"/>
        <color indexed="18"/>
        <rFont val="Arial"/>
        <family val="2"/>
      </rPr>
      <t xml:space="preserve">     Endrunde</t>
    </r>
  </si>
  <si>
    <t xml:space="preserve">          Lückersdorf-Gelenau  24.03.2018       Ergebnisse und Platzierung</t>
  </si>
  <si>
    <t>Birgit Döring</t>
  </si>
  <si>
    <t>Enrico Hauswald</t>
  </si>
  <si>
    <t>krank</t>
  </si>
  <si>
    <t>Sören Mütze</t>
  </si>
  <si>
    <t>Bärbel Schucknecht</t>
  </si>
  <si>
    <t>Aufstieg 2. BL</t>
  </si>
  <si>
    <t>Platz 1, trotz Aufforderung, zur Siegerehrung nicht anwesend. Es rücken die folgenden Plätze nach.</t>
  </si>
  <si>
    <t>Oliver Geisler</t>
  </si>
  <si>
    <t>Tom Braune</t>
  </si>
  <si>
    <t>entschuldigt</t>
  </si>
  <si>
    <t>Maik Edelmann</t>
  </si>
  <si>
    <t>KSC Nünchritz</t>
  </si>
  <si>
    <t>Hans-Jürgen Lehmann</t>
  </si>
  <si>
    <t>Sven Kadur</t>
  </si>
  <si>
    <t>Maik Vetter</t>
  </si>
  <si>
    <t>Peggy Lorenz</t>
  </si>
  <si>
    <t>entschuldigt 07.04.18</t>
  </si>
  <si>
    <t>entschuldigt  07.04.18</t>
  </si>
  <si>
    <t>EBR</t>
  </si>
  <si>
    <t>UE</t>
  </si>
  <si>
    <t>Catherine Krumbiegel nach 3 Entscheidungswürfen qualifiziert  (22:16)</t>
  </si>
  <si>
    <t>Für LEM qualifiziert.</t>
  </si>
  <si>
    <t>4.</t>
  </si>
  <si>
    <t>2.</t>
  </si>
  <si>
    <t>1.</t>
  </si>
  <si>
    <t>3.</t>
  </si>
  <si>
    <t>Sven Kadur qualifiziert LEM</t>
  </si>
  <si>
    <t>qualifiziert LEM</t>
  </si>
  <si>
    <t>Peter Ferl</t>
  </si>
  <si>
    <t>Bernd Schäfer</t>
  </si>
  <si>
    <t>SV Dresden-Neustadt</t>
  </si>
  <si>
    <t>Thonberger SV</t>
  </si>
  <si>
    <t>Georg Scheede</t>
  </si>
  <si>
    <t>Karl-Heinz Richter</t>
  </si>
  <si>
    <t>Ksv Ottendorf-Okrilla</t>
  </si>
  <si>
    <t>verzichtet auf Start</t>
  </si>
  <si>
    <t>bereits für Vorlauf zur LEM qualifiziert</t>
  </si>
  <si>
    <t>Silvia Burkhardt</t>
  </si>
  <si>
    <t>verletzt</t>
  </si>
  <si>
    <t>LEM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</si>
</sst>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;@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400]h:mm:ss\ AM/PM"/>
  </numFmts>
  <fonts count="130">
    <font>
      <sz val="10"/>
      <name val="Arial"/>
      <family val="0"/>
    </font>
    <font>
      <sz val="11"/>
      <color indexed="8"/>
      <name val="Calibri"/>
      <family val="2"/>
    </font>
    <font>
      <b/>
      <sz val="28"/>
      <color indexed="23"/>
      <name val="Zurich Ex BT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color indexed="23"/>
      <name val="Arial"/>
      <family val="2"/>
    </font>
    <font>
      <sz val="28"/>
      <color indexed="4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Courier New"/>
      <family val="3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Courier New"/>
      <family val="3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8"/>
      <name val="Courier New"/>
      <family val="3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20"/>
      <name val="MirkwoodGothicBroad"/>
      <family val="0"/>
    </font>
    <font>
      <b/>
      <sz val="14"/>
      <color indexed="23"/>
      <name val="Zurich Ex BT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28"/>
      <name val="Zurich Ex BT"/>
      <family val="0"/>
    </font>
    <font>
      <b/>
      <i/>
      <sz val="14"/>
      <name val="Arial"/>
      <family val="2"/>
    </font>
    <font>
      <b/>
      <sz val="14"/>
      <name val="MirkwoodGothicBroad"/>
      <family val="0"/>
    </font>
    <font>
      <sz val="11"/>
      <color indexed="17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sz val="20"/>
      <color indexed="18"/>
      <name val="Arial"/>
      <family val="2"/>
    </font>
    <font>
      <b/>
      <i/>
      <u val="single"/>
      <sz val="20"/>
      <color indexed="18"/>
      <name val="Arial"/>
      <family val="2"/>
    </font>
    <font>
      <sz val="18"/>
      <color indexed="1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8"/>
      <color indexed="18"/>
      <name val="Arial"/>
      <family val="2"/>
    </font>
    <font>
      <b/>
      <u val="single"/>
      <sz val="16"/>
      <name val="Arial"/>
      <family val="2"/>
    </font>
    <font>
      <b/>
      <sz val="40"/>
      <name val="Wingdings 2"/>
      <family val="1"/>
    </font>
    <font>
      <b/>
      <i/>
      <u val="single"/>
      <sz val="12"/>
      <name val="Arial"/>
      <family val="2"/>
    </font>
    <font>
      <sz val="4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ourier New"/>
      <family val="3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8"/>
      <color indexed="10"/>
      <name val="Arial"/>
      <family val="2"/>
    </font>
    <font>
      <b/>
      <sz val="11"/>
      <color indexed="11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Courier New"/>
      <family val="3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i/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rgb="FF00FF00"/>
      <name val="Arial"/>
      <family val="2"/>
    </font>
    <font>
      <b/>
      <sz val="10"/>
      <color theme="6"/>
      <name val="Arial"/>
      <family val="2"/>
    </font>
    <font>
      <b/>
      <sz val="18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EF828"/>
        <bgColor indexed="64"/>
      </patternFill>
    </fill>
    <fill>
      <patternFill patternType="solid">
        <fgColor theme="0" tint="-0.1499900072813034"/>
        <bgColor indexed="64"/>
      </patternFill>
    </fill>
  </fills>
  <borders count="1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 style="thin"/>
      <top/>
      <bottom style="hair"/>
    </border>
    <border>
      <left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/>
    </border>
    <border>
      <left/>
      <right style="hair"/>
      <top style="hair"/>
      <bottom/>
    </border>
    <border>
      <left style="thin"/>
      <right style="hair"/>
      <top style="hair"/>
      <bottom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>
        <color indexed="23"/>
      </left>
      <right/>
      <top/>
      <bottom/>
    </border>
    <border>
      <left style="hair"/>
      <right style="hair"/>
      <top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hair"/>
      <top/>
      <bottom>
        <color indexed="63"/>
      </bottom>
    </border>
    <border>
      <left/>
      <right style="hair"/>
      <top style="thin"/>
      <bottom style="hair"/>
    </border>
    <border>
      <left/>
      <right style="hair"/>
      <top style="thin"/>
      <bottom style="thin"/>
    </border>
    <border>
      <left/>
      <right/>
      <top/>
      <bottom style="thin"/>
    </border>
    <border>
      <left style="thin">
        <color indexed="23"/>
      </left>
      <right/>
      <top/>
      <bottom style="thin"/>
    </border>
    <border>
      <left/>
      <right/>
      <top/>
      <bottom style="hair"/>
    </border>
    <border>
      <left style="thin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86" fillId="34" borderId="0" applyNumberFormat="0" applyBorder="0" applyAlignment="0" applyProtection="0"/>
    <xf numFmtId="0" fontId="32" fillId="35" borderId="0" applyNumberFormat="0" applyBorder="0" applyAlignment="0" applyProtection="0"/>
    <xf numFmtId="0" fontId="86" fillId="36" borderId="0" applyNumberFormat="0" applyBorder="0" applyAlignment="0" applyProtection="0"/>
    <xf numFmtId="0" fontId="32" fillId="37" borderId="0" applyNumberFormat="0" applyBorder="0" applyAlignment="0" applyProtection="0"/>
    <xf numFmtId="0" fontId="86" fillId="38" borderId="0" applyNumberFormat="0" applyBorder="0" applyAlignment="0" applyProtection="0"/>
    <xf numFmtId="0" fontId="32" fillId="39" borderId="0" applyNumberFormat="0" applyBorder="0" applyAlignment="0" applyProtection="0"/>
    <xf numFmtId="0" fontId="86" fillId="40" borderId="0" applyNumberFormat="0" applyBorder="0" applyAlignment="0" applyProtection="0"/>
    <xf numFmtId="0" fontId="32" fillId="31" borderId="0" applyNumberFormat="0" applyBorder="0" applyAlignment="0" applyProtection="0"/>
    <xf numFmtId="0" fontId="86" fillId="41" borderId="0" applyNumberFormat="0" applyBorder="0" applyAlignment="0" applyProtection="0"/>
    <xf numFmtId="0" fontId="32" fillId="32" borderId="0" applyNumberFormat="0" applyBorder="0" applyAlignment="0" applyProtection="0"/>
    <xf numFmtId="0" fontId="86" fillId="42" borderId="0" applyNumberFormat="0" applyBorder="0" applyAlignment="0" applyProtection="0"/>
    <xf numFmtId="0" fontId="32" fillId="43" borderId="0" applyNumberFormat="0" applyBorder="0" applyAlignment="0" applyProtection="0"/>
    <xf numFmtId="0" fontId="87" fillId="44" borderId="1" applyNumberFormat="0" applyAlignment="0" applyProtection="0"/>
    <xf numFmtId="0" fontId="33" fillId="45" borderId="2" applyNumberFormat="0" applyAlignment="0" applyProtection="0"/>
    <xf numFmtId="0" fontId="88" fillId="44" borderId="3" applyNumberFormat="0" applyAlignment="0" applyProtection="0"/>
    <xf numFmtId="0" fontId="34" fillId="45" borderId="4" applyNumberFormat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46" borderId="3" applyNumberFormat="0" applyAlignment="0" applyProtection="0"/>
    <xf numFmtId="0" fontId="35" fillId="13" borderId="4" applyNumberFormat="0" applyAlignment="0" applyProtection="0"/>
    <xf numFmtId="0" fontId="91" fillId="0" borderId="5" applyNumberFormat="0" applyFill="0" applyAlignment="0" applyProtection="0"/>
    <xf numFmtId="0" fontId="36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93" fillId="47" borderId="0" applyNumberFormat="0" applyBorder="0" applyAlignment="0" applyProtection="0"/>
    <xf numFmtId="0" fontId="38" fillId="10" borderId="0" applyNumberFormat="0" applyBorder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5" fillId="48" borderId="0" applyNumberFormat="0" applyBorder="0" applyAlignment="0" applyProtection="0"/>
    <xf numFmtId="0" fontId="39" fillId="49" borderId="0" applyNumberFormat="0" applyBorder="0" applyAlignment="0" applyProtection="0"/>
    <xf numFmtId="0" fontId="0" fillId="50" borderId="7" applyNumberFormat="0" applyFont="0" applyAlignment="0" applyProtection="0"/>
    <xf numFmtId="0" fontId="26" fillId="51" borderId="8" applyNumberFormat="0" applyFont="0" applyAlignment="0" applyProtection="0"/>
    <xf numFmtId="9" fontId="0" fillId="0" borderId="0" applyFont="0" applyFill="0" applyBorder="0" applyAlignment="0" applyProtection="0"/>
    <xf numFmtId="0" fontId="96" fillId="52" borderId="0" applyNumberFormat="0" applyBorder="0" applyAlignment="0" applyProtection="0"/>
    <xf numFmtId="0" fontId="4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42" fillId="0" borderId="10" applyNumberFormat="0" applyFill="0" applyAlignment="0" applyProtection="0"/>
    <xf numFmtId="0" fontId="100" fillId="0" borderId="11" applyNumberFormat="0" applyFill="0" applyAlignment="0" applyProtection="0"/>
    <xf numFmtId="0" fontId="43" fillId="0" borderId="12" applyNumberFormat="0" applyFill="0" applyAlignment="0" applyProtection="0"/>
    <xf numFmtId="0" fontId="101" fillId="0" borderId="13" applyNumberFormat="0" applyFill="0" applyAlignment="0" applyProtection="0"/>
    <xf numFmtId="0" fontId="44" fillId="0" borderId="14" applyNumberFormat="0" applyFill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2" fillId="0" borderId="15" applyNumberFormat="0" applyFill="0" applyAlignment="0" applyProtection="0"/>
    <xf numFmtId="0" fontId="45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53" borderId="17" applyNumberFormat="0" applyAlignment="0" applyProtection="0"/>
    <xf numFmtId="0" fontId="47" fillId="54" borderId="18" applyNumberFormat="0" applyAlignment="0" applyProtection="0"/>
  </cellStyleXfs>
  <cellXfs count="70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 horizontal="centerContinuous" vertical="center"/>
      <protection locked="0"/>
    </xf>
    <xf numFmtId="0" fontId="6" fillId="0" borderId="20" xfId="0" applyFont="1" applyBorder="1" applyAlignment="1" applyProtection="1">
      <alignment horizontal="centerContinuous" vertical="center"/>
      <protection locked="0"/>
    </xf>
    <xf numFmtId="0" fontId="6" fillId="0" borderId="21" xfId="0" applyFont="1" applyBorder="1" applyAlignment="1" applyProtection="1">
      <alignment horizontal="centerContinuous" vertical="center"/>
      <protection locked="0"/>
    </xf>
    <xf numFmtId="0" fontId="3" fillId="0" borderId="19" xfId="0" applyFont="1" applyBorder="1" applyAlignment="1" applyProtection="1">
      <alignment horizontal="centerContinuous" vertical="center"/>
      <protection locked="0"/>
    </xf>
    <xf numFmtId="0" fontId="0" fillId="0" borderId="21" xfId="0" applyBorder="1" applyAlignment="1" applyProtection="1">
      <alignment horizontal="centerContinuous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/>
    </xf>
    <xf numFmtId="0" fontId="20" fillId="0" borderId="39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2" fillId="0" borderId="28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 horizontal="centerContinuous" vertical="center"/>
      <protection locked="0"/>
    </xf>
    <xf numFmtId="0" fontId="5" fillId="0" borderId="42" xfId="0" applyFont="1" applyBorder="1" applyAlignment="1" applyProtection="1">
      <alignment horizontal="centerContinuous" vertical="center"/>
      <protection locked="0"/>
    </xf>
    <xf numFmtId="0" fontId="3" fillId="0" borderId="20" xfId="0" applyFont="1" applyBorder="1" applyAlignment="1" applyProtection="1">
      <alignment horizontal="centerContinuous" vertical="center"/>
      <protection locked="0"/>
    </xf>
    <xf numFmtId="0" fontId="3" fillId="0" borderId="42" xfId="0" applyFont="1" applyBorder="1" applyAlignment="1" applyProtection="1">
      <alignment horizontal="centerContinuous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horizontal="center" vertical="center"/>
      <protection/>
    </xf>
    <xf numFmtId="165" fontId="10" fillId="0" borderId="30" xfId="0" applyNumberFormat="1" applyFont="1" applyBorder="1" applyAlignment="1" applyProtection="1">
      <alignment horizontal="center" vertical="center"/>
      <protection locked="0"/>
    </xf>
    <xf numFmtId="165" fontId="10" fillId="0" borderId="32" xfId="0" applyNumberFormat="1" applyFont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0" fontId="10" fillId="0" borderId="41" xfId="0" applyFont="1" applyFill="1" applyBorder="1" applyAlignment="1" applyProtection="1">
      <alignment vertical="center"/>
      <protection locked="0"/>
    </xf>
    <xf numFmtId="0" fontId="10" fillId="0" borderId="29" xfId="0" applyFont="1" applyFill="1" applyBorder="1" applyAlignment="1" applyProtection="1">
      <alignment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8" xfId="0" applyFont="1" applyBorder="1" applyAlignment="1" applyProtection="1">
      <alignment horizontal="left" vertical="center"/>
      <protection locked="0"/>
    </xf>
    <xf numFmtId="0" fontId="97" fillId="0" borderId="27" xfId="90" applyBorder="1" applyAlignment="1" applyProtection="1">
      <alignment vertical="center"/>
      <protection locked="0"/>
    </xf>
    <xf numFmtId="0" fontId="97" fillId="0" borderId="22" xfId="90" applyBorder="1" applyAlignment="1" applyProtection="1">
      <alignment horizontal="center"/>
      <protection locked="0"/>
    </xf>
    <xf numFmtId="0" fontId="97" fillId="0" borderId="22" xfId="90" applyBorder="1" applyAlignment="1" applyProtection="1">
      <alignment horizontal="center"/>
      <protection/>
    </xf>
    <xf numFmtId="1" fontId="31" fillId="0" borderId="0" xfId="90" applyNumberFormat="1" applyFont="1" applyBorder="1" applyAlignment="1" applyProtection="1">
      <alignment horizontal="center" vertical="center"/>
      <protection locked="0"/>
    </xf>
    <xf numFmtId="1" fontId="97" fillId="0" borderId="0" xfId="90" applyNumberFormat="1" applyBorder="1" applyAlignment="1" applyProtection="1">
      <alignment horizontal="center" vertical="center"/>
      <protection locked="0"/>
    </xf>
    <xf numFmtId="1" fontId="31" fillId="0" borderId="25" xfId="90" applyNumberFormat="1" applyFont="1" applyBorder="1" applyAlignment="1" applyProtection="1">
      <alignment horizontal="center" vertical="center"/>
      <protection locked="0"/>
    </xf>
    <xf numFmtId="0" fontId="2" fillId="0" borderId="0" xfId="90" applyFont="1" applyAlignment="1" applyProtection="1">
      <alignment horizontal="centerContinuous" vertical="center"/>
      <protection locked="0"/>
    </xf>
    <xf numFmtId="0" fontId="0" fillId="0" borderId="28" xfId="88" applyFont="1" applyBorder="1" applyAlignment="1" applyProtection="1">
      <alignment horizontal="center" vertical="center"/>
      <protection locked="0"/>
    </xf>
    <xf numFmtId="165" fontId="10" fillId="0" borderId="30" xfId="88" applyNumberFormat="1" applyFont="1" applyBorder="1" applyAlignment="1" applyProtection="1">
      <alignment horizontal="center" vertical="center"/>
      <protection locked="0"/>
    </xf>
    <xf numFmtId="165" fontId="10" fillId="0" borderId="32" xfId="88" applyNumberFormat="1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05" fillId="0" borderId="0" xfId="0" applyFont="1" applyBorder="1" applyAlignment="1" applyProtection="1">
      <alignment vertical="center"/>
      <protection/>
    </xf>
    <xf numFmtId="0" fontId="106" fillId="0" borderId="0" xfId="0" applyFont="1" applyBorder="1" applyAlignment="1" applyProtection="1">
      <alignment horizontal="center"/>
      <protection/>
    </xf>
    <xf numFmtId="0" fontId="10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30" fillId="0" borderId="0" xfId="88" applyFont="1" applyAlignment="1" applyProtection="1">
      <alignment horizontal="centerContinuous" vertical="center"/>
      <protection/>
    </xf>
    <xf numFmtId="0" fontId="2" fillId="0" borderId="0" xfId="88" applyFont="1" applyAlignment="1" applyProtection="1">
      <alignment horizontal="centerContinuous" vertical="center"/>
      <protection/>
    </xf>
    <xf numFmtId="0" fontId="0" fillId="0" borderId="0" xfId="88" applyFont="1" applyProtection="1">
      <alignment/>
      <protection/>
    </xf>
    <xf numFmtId="0" fontId="0" fillId="0" borderId="0" xfId="88" applyFont="1" applyAlignment="1" applyProtection="1">
      <alignment horizontal="center"/>
      <protection/>
    </xf>
    <xf numFmtId="0" fontId="3" fillId="0" borderId="0" xfId="88" applyFont="1" applyAlignment="1" applyProtection="1">
      <alignment vertical="center"/>
      <protection/>
    </xf>
    <xf numFmtId="0" fontId="3" fillId="0" borderId="0" xfId="88" applyFont="1" applyProtection="1">
      <alignment/>
      <protection/>
    </xf>
    <xf numFmtId="0" fontId="5" fillId="0" borderId="19" xfId="88" applyFont="1" applyBorder="1" applyAlignment="1" applyProtection="1">
      <alignment horizontal="centerContinuous" vertical="center"/>
      <protection/>
    </xf>
    <xf numFmtId="0" fontId="5" fillId="0" borderId="20" xfId="88" applyFont="1" applyBorder="1" applyAlignment="1" applyProtection="1">
      <alignment horizontal="centerContinuous" vertical="center"/>
      <protection/>
    </xf>
    <xf numFmtId="0" fontId="3" fillId="0" borderId="20" xfId="88" applyFont="1" applyBorder="1" applyAlignment="1" applyProtection="1">
      <alignment horizontal="centerContinuous" vertical="center"/>
      <protection/>
    </xf>
    <xf numFmtId="0" fontId="7" fillId="0" borderId="43" xfId="88" applyFont="1" applyBorder="1" applyAlignment="1" applyProtection="1">
      <alignment horizontal="center" vertical="center"/>
      <protection/>
    </xf>
    <xf numFmtId="0" fontId="7" fillId="0" borderId="40" xfId="88" applyFont="1" applyBorder="1" applyAlignment="1" applyProtection="1">
      <alignment vertical="center"/>
      <protection/>
    </xf>
    <xf numFmtId="0" fontId="7" fillId="0" borderId="44" xfId="88" applyFont="1" applyBorder="1" applyAlignment="1" applyProtection="1">
      <alignment vertical="center"/>
      <protection/>
    </xf>
    <xf numFmtId="0" fontId="8" fillId="0" borderId="44" xfId="88" applyFont="1" applyBorder="1" applyAlignment="1" applyProtection="1">
      <alignment horizontal="center" vertical="center" wrapText="1"/>
      <protection/>
    </xf>
    <xf numFmtId="0" fontId="10" fillId="0" borderId="32" xfId="88" applyFont="1" applyBorder="1" applyAlignment="1" applyProtection="1">
      <alignment horizontal="center" vertical="center"/>
      <protection/>
    </xf>
    <xf numFmtId="0" fontId="11" fillId="0" borderId="54" xfId="88" applyFont="1" applyBorder="1" applyAlignment="1" applyProtection="1">
      <alignment vertical="center"/>
      <protection locked="0"/>
    </xf>
    <xf numFmtId="0" fontId="10" fillId="0" borderId="41" xfId="88" applyFont="1" applyBorder="1" applyAlignment="1" applyProtection="1">
      <alignment vertical="center"/>
      <protection locked="0"/>
    </xf>
    <xf numFmtId="20" fontId="10" fillId="0" borderId="30" xfId="88" applyNumberFormat="1" applyFont="1" applyBorder="1" applyAlignment="1" applyProtection="1">
      <alignment horizontal="center" vertical="center"/>
      <protection/>
    </xf>
    <xf numFmtId="0" fontId="12" fillId="0" borderId="28" xfId="88" applyFont="1" applyBorder="1" applyAlignment="1" applyProtection="1">
      <alignment horizontal="center" vertical="center"/>
      <protection locked="0"/>
    </xf>
    <xf numFmtId="0" fontId="18" fillId="0" borderId="28" xfId="88" applyFont="1" applyBorder="1" applyAlignment="1" applyProtection="1">
      <alignment horizontal="center" vertical="center"/>
      <protection/>
    </xf>
    <xf numFmtId="0" fontId="14" fillId="0" borderId="55" xfId="88" applyFont="1" applyBorder="1" applyAlignment="1" applyProtection="1">
      <alignment horizontal="center" vertical="center"/>
      <protection locked="0"/>
    </xf>
    <xf numFmtId="0" fontId="15" fillId="0" borderId="29" xfId="88" applyFont="1" applyBorder="1" applyAlignment="1" applyProtection="1">
      <alignment horizontal="center" vertical="center"/>
      <protection/>
    </xf>
    <xf numFmtId="0" fontId="10" fillId="0" borderId="30" xfId="88" applyFont="1" applyBorder="1" applyAlignment="1" applyProtection="1">
      <alignment horizontal="center" vertical="center"/>
      <protection/>
    </xf>
    <xf numFmtId="0" fontId="11" fillId="0" borderId="34" xfId="88" applyFont="1" applyBorder="1" applyAlignment="1" applyProtection="1">
      <alignment vertical="center"/>
      <protection locked="0"/>
    </xf>
    <xf numFmtId="0" fontId="14" fillId="0" borderId="54" xfId="88" applyFont="1" applyBorder="1" applyAlignment="1" applyProtection="1">
      <alignment horizontal="center" vertical="center"/>
      <protection locked="0"/>
    </xf>
    <xf numFmtId="0" fontId="10" fillId="0" borderId="41" xfId="88" applyFont="1" applyFill="1" applyBorder="1" applyAlignment="1" applyProtection="1">
      <alignment vertical="center"/>
      <protection locked="0"/>
    </xf>
    <xf numFmtId="20" fontId="10" fillId="0" borderId="32" xfId="88" applyNumberFormat="1" applyFont="1" applyBorder="1" applyAlignment="1" applyProtection="1">
      <alignment horizontal="center" vertical="center"/>
      <protection/>
    </xf>
    <xf numFmtId="0" fontId="13" fillId="0" borderId="28" xfId="88" applyFont="1" applyBorder="1" applyAlignment="1" applyProtection="1">
      <alignment horizontal="center" vertical="center"/>
      <protection/>
    </xf>
    <xf numFmtId="0" fontId="10" fillId="0" borderId="35" xfId="88" applyFont="1" applyBorder="1" applyAlignment="1" applyProtection="1">
      <alignment horizontal="center" vertical="center"/>
      <protection/>
    </xf>
    <xf numFmtId="20" fontId="10" fillId="0" borderId="35" xfId="88" applyNumberFormat="1" applyFont="1" applyBorder="1" applyAlignment="1" applyProtection="1">
      <alignment horizontal="center" vertical="center"/>
      <protection/>
    </xf>
    <xf numFmtId="0" fontId="14" fillId="0" borderId="45" xfId="88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 locked="0"/>
    </xf>
    <xf numFmtId="2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8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9" fillId="0" borderId="0" xfId="0" applyFont="1" applyBorder="1" applyAlignment="1" applyProtection="1">
      <alignment/>
      <protection locked="0"/>
    </xf>
    <xf numFmtId="0" fontId="109" fillId="0" borderId="56" xfId="0" applyFont="1" applyBorder="1" applyAlignment="1" applyProtection="1">
      <alignment/>
      <protection locked="0"/>
    </xf>
    <xf numFmtId="0" fontId="110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88" applyFont="1" applyBorder="1" applyAlignment="1" applyProtection="1">
      <alignment horizontal="center" vertical="center"/>
      <protection/>
    </xf>
    <xf numFmtId="0" fontId="11" fillId="0" borderId="57" xfId="88" applyFont="1" applyBorder="1" applyAlignment="1" applyProtection="1">
      <alignment vertical="center"/>
      <protection locked="0"/>
    </xf>
    <xf numFmtId="0" fontId="10" fillId="0" borderId="46" xfId="88" applyFont="1" applyBorder="1" applyAlignment="1" applyProtection="1">
      <alignment vertical="center"/>
      <protection locked="0"/>
    </xf>
    <xf numFmtId="20" fontId="10" fillId="0" borderId="58" xfId="88" applyNumberFormat="1" applyFont="1" applyBorder="1" applyAlignment="1" applyProtection="1">
      <alignment horizontal="center" vertical="center"/>
      <protection/>
    </xf>
    <xf numFmtId="0" fontId="12" fillId="0" borderId="47" xfId="88" applyFont="1" applyBorder="1" applyAlignment="1" applyProtection="1">
      <alignment horizontal="center" vertical="center"/>
      <protection locked="0"/>
    </xf>
    <xf numFmtId="0" fontId="0" fillId="0" borderId="47" xfId="88" applyFont="1" applyBorder="1" applyAlignment="1" applyProtection="1">
      <alignment horizontal="center" vertical="center"/>
      <protection locked="0"/>
    </xf>
    <xf numFmtId="0" fontId="18" fillId="0" borderId="47" xfId="88" applyFont="1" applyBorder="1" applyAlignment="1" applyProtection="1">
      <alignment horizontal="center" vertical="center"/>
      <protection/>
    </xf>
    <xf numFmtId="0" fontId="14" fillId="0" borderId="59" xfId="88" applyFont="1" applyBorder="1" applyAlignment="1" applyProtection="1">
      <alignment horizontal="center" vertical="center"/>
      <protection locked="0"/>
    </xf>
    <xf numFmtId="0" fontId="12" fillId="0" borderId="40" xfId="88" applyFont="1" applyBorder="1" applyAlignment="1" applyProtection="1">
      <alignment horizontal="center" vertical="center"/>
      <protection locked="0"/>
    </xf>
    <xf numFmtId="0" fontId="0" fillId="0" borderId="40" xfId="88" applyFont="1" applyBorder="1" applyAlignment="1" applyProtection="1">
      <alignment horizontal="center" vertical="center"/>
      <protection locked="0"/>
    </xf>
    <xf numFmtId="0" fontId="15" fillId="0" borderId="39" xfId="88" applyFont="1" applyBorder="1" applyAlignment="1" applyProtection="1">
      <alignment horizontal="center" vertical="center"/>
      <protection/>
    </xf>
    <xf numFmtId="0" fontId="11" fillId="0" borderId="49" xfId="88" applyFont="1" applyBorder="1" applyAlignment="1" applyProtection="1">
      <alignment vertical="center"/>
      <protection locked="0"/>
    </xf>
    <xf numFmtId="0" fontId="10" fillId="0" borderId="33" xfId="88" applyFont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1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9" xfId="88" applyFont="1" applyBorder="1" applyAlignment="1" applyProtection="1">
      <alignment horizontal="centerContinuous" vertical="center"/>
      <protection/>
    </xf>
    <xf numFmtId="0" fontId="3" fillId="0" borderId="21" xfId="88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4" fillId="0" borderId="60" xfId="88" applyFont="1" applyBorder="1" applyAlignment="1" applyProtection="1">
      <alignment horizontal="center" vertical="center"/>
      <protection locked="0"/>
    </xf>
    <xf numFmtId="0" fontId="15" fillId="0" borderId="48" xfId="88" applyFont="1" applyBorder="1" applyAlignment="1" applyProtection="1">
      <alignment horizontal="center" vertical="center"/>
      <protection/>
    </xf>
    <xf numFmtId="0" fontId="12" fillId="0" borderId="49" xfId="88" applyFont="1" applyBorder="1" applyAlignment="1" applyProtection="1">
      <alignment horizontal="center" vertical="center"/>
      <protection locked="0"/>
    </xf>
    <xf numFmtId="0" fontId="7" fillId="0" borderId="0" xfId="88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7" fillId="0" borderId="26" xfId="88" applyFont="1" applyBorder="1" applyAlignment="1" applyProtection="1">
      <alignment horizontal="center" vertical="center"/>
      <protection/>
    </xf>
    <xf numFmtId="0" fontId="7" fillId="0" borderId="61" xfId="88" applyFont="1" applyBorder="1" applyAlignment="1" applyProtection="1">
      <alignment horizontal="center" vertical="center"/>
      <protection/>
    </xf>
    <xf numFmtId="0" fontId="7" fillId="0" borderId="21" xfId="88" applyFont="1" applyBorder="1" applyAlignment="1" applyProtection="1">
      <alignment horizontal="center" vertical="center"/>
      <protection/>
    </xf>
    <xf numFmtId="20" fontId="10" fillId="0" borderId="27" xfId="88" applyNumberFormat="1" applyFont="1" applyBorder="1" applyAlignment="1" applyProtection="1">
      <alignment horizontal="center" vertical="center"/>
      <protection/>
    </xf>
    <xf numFmtId="166" fontId="97" fillId="0" borderId="22" xfId="9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165" fontId="10" fillId="0" borderId="43" xfId="88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48" fillId="0" borderId="27" xfId="9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7" fillId="0" borderId="28" xfId="0" applyFont="1" applyBorder="1" applyAlignment="1" applyProtection="1">
      <alignment horizontal="center" vertical="center"/>
      <protection/>
    </xf>
    <xf numFmtId="0" fontId="27" fillId="0" borderId="48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111" fillId="0" borderId="0" xfId="0" applyFont="1" applyAlignment="1">
      <alignment/>
    </xf>
    <xf numFmtId="165" fontId="10" fillId="0" borderId="35" xfId="0" applyNumberFormat="1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vertical="center"/>
      <protection locked="0"/>
    </xf>
    <xf numFmtId="0" fontId="11" fillId="0" borderId="54" xfId="0" applyFont="1" applyFill="1" applyBorder="1" applyAlignment="1" applyProtection="1">
      <alignment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/>
    </xf>
    <xf numFmtId="0" fontId="0" fillId="0" borderId="62" xfId="0" applyFont="1" applyFill="1" applyBorder="1" applyAlignment="1" applyProtection="1">
      <alignment horizontal="left"/>
      <protection/>
    </xf>
    <xf numFmtId="0" fontId="105" fillId="0" borderId="62" xfId="0" applyFont="1" applyFill="1" applyBorder="1" applyAlignment="1" applyProtection="1">
      <alignment vertical="center"/>
      <protection/>
    </xf>
    <xf numFmtId="0" fontId="107" fillId="0" borderId="62" xfId="0" applyFont="1" applyFill="1" applyBorder="1" applyAlignment="1" applyProtection="1">
      <alignment vertical="center"/>
      <protection/>
    </xf>
    <xf numFmtId="0" fontId="106" fillId="0" borderId="62" xfId="0" applyFont="1" applyFill="1" applyBorder="1" applyAlignment="1" applyProtection="1">
      <alignment horizontal="center"/>
      <protection/>
    </xf>
    <xf numFmtId="0" fontId="0" fillId="0" borderId="63" xfId="0" applyFont="1" applyFill="1" applyBorder="1" applyAlignment="1" applyProtection="1">
      <alignment/>
      <protection/>
    </xf>
    <xf numFmtId="0" fontId="11" fillId="0" borderId="62" xfId="0" applyFont="1" applyFill="1" applyBorder="1" applyAlignment="1" applyProtection="1">
      <alignment vertical="center"/>
      <protection/>
    </xf>
    <xf numFmtId="0" fontId="10" fillId="0" borderId="62" xfId="0" applyFont="1" applyFill="1" applyBorder="1" applyAlignment="1" applyProtection="1">
      <alignment horizontal="left" vertical="center"/>
      <protection/>
    </xf>
    <xf numFmtId="0" fontId="18" fillId="0" borderId="62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56" xfId="0" applyFont="1" applyBorder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 vertical="center"/>
      <protection locked="0"/>
    </xf>
    <xf numFmtId="0" fontId="11" fillId="0" borderId="34" xfId="88" applyFont="1" applyFill="1" applyBorder="1" applyAlignment="1" applyProtection="1">
      <alignment vertical="center"/>
      <protection locked="0"/>
    </xf>
    <xf numFmtId="0" fontId="106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/>
    </xf>
    <xf numFmtId="0" fontId="10" fillId="0" borderId="33" xfId="88" applyFont="1" applyFill="1" applyBorder="1" applyAlignment="1" applyProtection="1">
      <alignment vertical="center"/>
      <protection locked="0"/>
    </xf>
    <xf numFmtId="0" fontId="11" fillId="0" borderId="49" xfId="88" applyFont="1" applyFill="1" applyBorder="1" applyAlignment="1" applyProtection="1">
      <alignment vertical="center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11" fillId="0" borderId="54" xfId="88" applyFont="1" applyFill="1" applyBorder="1" applyAlignment="1" applyProtection="1">
      <alignment vertical="center"/>
      <protection locked="0"/>
    </xf>
    <xf numFmtId="0" fontId="18" fillId="0" borderId="64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vertical="center" wrapText="1"/>
      <protection locked="0"/>
    </xf>
    <xf numFmtId="0" fontId="11" fillId="0" borderId="65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54" xfId="88" applyFont="1" applyBorder="1" applyAlignment="1" applyProtection="1">
      <alignment horizontal="center" vertical="center"/>
      <protection locked="0"/>
    </xf>
    <xf numFmtId="0" fontId="0" fillId="0" borderId="59" xfId="88" applyFont="1" applyBorder="1" applyAlignment="1" applyProtection="1">
      <alignment horizontal="center" vertical="center"/>
      <protection locked="0"/>
    </xf>
    <xf numFmtId="0" fontId="0" fillId="0" borderId="55" xfId="88" applyFont="1" applyBorder="1" applyAlignment="1" applyProtection="1">
      <alignment horizontal="center" vertical="center"/>
      <protection locked="0"/>
    </xf>
    <xf numFmtId="0" fontId="0" fillId="0" borderId="45" xfId="88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2" fillId="0" borderId="0" xfId="90" applyFont="1" applyAlignment="1" applyProtection="1">
      <alignment vertical="center"/>
      <protection locked="0"/>
    </xf>
    <xf numFmtId="0" fontId="53" fillId="0" borderId="0" xfId="0" applyFont="1" applyAlignment="1">
      <alignment/>
    </xf>
    <xf numFmtId="0" fontId="0" fillId="0" borderId="28" xfId="88" applyFont="1" applyBorder="1" applyAlignment="1" applyProtection="1">
      <alignment horizontal="center" vertical="center"/>
      <protection/>
    </xf>
    <xf numFmtId="0" fontId="12" fillId="0" borderId="36" xfId="88" applyFont="1" applyBorder="1" applyAlignment="1" applyProtection="1">
      <alignment horizontal="center" vertical="center"/>
      <protection locked="0"/>
    </xf>
    <xf numFmtId="0" fontId="0" fillId="0" borderId="37" xfId="88" applyFont="1" applyBorder="1" applyAlignment="1" applyProtection="1">
      <alignment horizontal="center" vertical="center"/>
      <protection locked="0"/>
    </xf>
    <xf numFmtId="0" fontId="18" fillId="0" borderId="37" xfId="88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0" fillId="0" borderId="66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11" fillId="0" borderId="65" xfId="0" applyFont="1" applyFill="1" applyBorder="1" applyAlignment="1" applyProtection="1">
      <alignment vertical="center"/>
      <protection locked="0"/>
    </xf>
    <xf numFmtId="0" fontId="11" fillId="0" borderId="67" xfId="0" applyFont="1" applyBorder="1" applyAlignment="1" applyProtection="1">
      <alignment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11" fillId="0" borderId="37" xfId="88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34" xfId="0" applyFont="1" applyFill="1" applyBorder="1" applyAlignment="1" applyProtection="1">
      <alignment horizontal="left" vertical="center"/>
      <protection locked="0"/>
    </xf>
    <xf numFmtId="0" fontId="11" fillId="0" borderId="68" xfId="0" applyFont="1" applyFill="1" applyBorder="1" applyAlignment="1" applyProtection="1">
      <alignment vertical="center"/>
      <protection locked="0"/>
    </xf>
    <xf numFmtId="165" fontId="10" fillId="0" borderId="35" xfId="88" applyNumberFormat="1" applyFont="1" applyBorder="1" applyAlignment="1" applyProtection="1">
      <alignment horizontal="center" vertical="center"/>
      <protection locked="0"/>
    </xf>
    <xf numFmtId="0" fontId="11" fillId="0" borderId="37" xfId="88" applyFont="1" applyBorder="1" applyAlignment="1" applyProtection="1">
      <alignment vertical="center"/>
      <protection locked="0"/>
    </xf>
    <xf numFmtId="0" fontId="10" fillId="0" borderId="69" xfId="88" applyFont="1" applyBorder="1" applyAlignment="1" applyProtection="1">
      <alignment vertical="center"/>
      <protection locked="0"/>
    </xf>
    <xf numFmtId="0" fontId="11" fillId="0" borderId="36" xfId="88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1" fontId="31" fillId="0" borderId="70" xfId="90" applyNumberFormat="1" applyFont="1" applyBorder="1" applyAlignment="1" applyProtection="1">
      <alignment horizontal="center" vertical="center"/>
      <protection locked="0"/>
    </xf>
    <xf numFmtId="1" fontId="97" fillId="0" borderId="70" xfId="90" applyNumberFormat="1" applyBorder="1" applyAlignment="1" applyProtection="1">
      <alignment horizontal="center" vertical="center"/>
      <protection locked="0"/>
    </xf>
    <xf numFmtId="0" fontId="112" fillId="0" borderId="0" xfId="0" applyFont="1" applyAlignment="1">
      <alignment/>
    </xf>
    <xf numFmtId="0" fontId="112" fillId="0" borderId="0" xfId="0" applyFont="1" applyAlignment="1">
      <alignment horizontal="center" vertical="center"/>
    </xf>
    <xf numFmtId="0" fontId="113" fillId="0" borderId="0" xfId="0" applyFont="1" applyAlignment="1">
      <alignment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20" fontId="23" fillId="0" borderId="71" xfId="0" applyNumberFormat="1" applyFont="1" applyBorder="1" applyAlignment="1">
      <alignment/>
    </xf>
    <xf numFmtId="0" fontId="26" fillId="0" borderId="46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112" fillId="0" borderId="25" xfId="0" applyFont="1" applyBorder="1" applyAlignment="1">
      <alignment/>
    </xf>
    <xf numFmtId="20" fontId="23" fillId="0" borderId="72" xfId="0" applyNumberFormat="1" applyFont="1" applyBorder="1" applyAlignment="1">
      <alignment/>
    </xf>
    <xf numFmtId="0" fontId="26" fillId="0" borderId="41" xfId="0" applyFont="1" applyBorder="1" applyAlignment="1">
      <alignment horizontal="center" vertical="center"/>
    </xf>
    <xf numFmtId="20" fontId="23" fillId="0" borderId="30" xfId="0" applyNumberFormat="1" applyFont="1" applyBorder="1" applyAlignment="1">
      <alignment/>
    </xf>
    <xf numFmtId="0" fontId="26" fillId="0" borderId="30" xfId="0" applyFont="1" applyBorder="1" applyAlignment="1">
      <alignment horizontal="center"/>
    </xf>
    <xf numFmtId="20" fontId="23" fillId="0" borderId="43" xfId="0" applyNumberFormat="1" applyFont="1" applyBorder="1" applyAlignment="1">
      <alignment/>
    </xf>
    <xf numFmtId="0" fontId="26" fillId="0" borderId="35" xfId="0" applyFont="1" applyBorder="1" applyAlignment="1">
      <alignment horizontal="center"/>
    </xf>
    <xf numFmtId="20" fontId="23" fillId="0" borderId="44" xfId="0" applyNumberFormat="1" applyFont="1" applyBorder="1" applyAlignment="1">
      <alignment/>
    </xf>
    <xf numFmtId="0" fontId="26" fillId="0" borderId="35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164" fontId="23" fillId="0" borderId="43" xfId="0" applyNumberFormat="1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164" fontId="23" fillId="0" borderId="25" xfId="0" applyNumberFormat="1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/>
    </xf>
    <xf numFmtId="164" fontId="23" fillId="0" borderId="35" xfId="0" applyNumberFormat="1" applyFont="1" applyBorder="1" applyAlignment="1">
      <alignment horizontal="center" vertical="center"/>
    </xf>
    <xf numFmtId="0" fontId="27" fillId="0" borderId="28" xfId="0" applyFont="1" applyFill="1" applyBorder="1" applyAlignment="1" applyProtection="1">
      <alignment vertical="center" wrapText="1"/>
      <protection locked="0"/>
    </xf>
    <xf numFmtId="0" fontId="27" fillId="0" borderId="65" xfId="0" applyFont="1" applyFill="1" applyBorder="1" applyAlignment="1" applyProtection="1">
      <alignment vertical="center"/>
      <protection locked="0"/>
    </xf>
    <xf numFmtId="0" fontId="12" fillId="0" borderId="57" xfId="88" applyFont="1" applyBorder="1" applyAlignment="1" applyProtection="1">
      <alignment horizontal="center" vertical="center"/>
      <protection locked="0"/>
    </xf>
    <xf numFmtId="0" fontId="0" fillId="0" borderId="57" xfId="88" applyFont="1" applyBorder="1" applyAlignment="1" applyProtection="1">
      <alignment horizontal="center" vertical="center"/>
      <protection locked="0"/>
    </xf>
    <xf numFmtId="0" fontId="18" fillId="0" borderId="57" xfId="88" applyFont="1" applyBorder="1" applyAlignment="1" applyProtection="1">
      <alignment horizontal="center" vertical="center"/>
      <protection/>
    </xf>
    <xf numFmtId="0" fontId="15" fillId="0" borderId="31" xfId="88" applyFont="1" applyBorder="1" applyAlignment="1" applyProtection="1">
      <alignment horizontal="center" vertical="center"/>
      <protection/>
    </xf>
    <xf numFmtId="0" fontId="0" fillId="0" borderId="53" xfId="88" applyFont="1" applyBorder="1" applyAlignment="1" applyProtection="1">
      <alignment horizontal="center" vertical="center"/>
      <protection locked="0"/>
    </xf>
    <xf numFmtId="0" fontId="15" fillId="0" borderId="38" xfId="88" applyFont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vertical="center"/>
      <protection locked="0"/>
    </xf>
    <xf numFmtId="0" fontId="115" fillId="0" borderId="73" xfId="0" applyFont="1" applyFill="1" applyBorder="1" applyAlignment="1" applyProtection="1">
      <alignment horizontal="center" vertical="center"/>
      <protection locked="0"/>
    </xf>
    <xf numFmtId="0" fontId="115" fillId="0" borderId="74" xfId="0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15" fillId="0" borderId="67" xfId="0" applyFont="1" applyFill="1" applyBorder="1" applyAlignment="1" applyProtection="1">
      <alignment horizontal="center" vertical="center"/>
      <protection locked="0"/>
    </xf>
    <xf numFmtId="0" fontId="115" fillId="0" borderId="28" xfId="0" applyFont="1" applyFill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15" fillId="0" borderId="62" xfId="0" applyFont="1" applyFill="1" applyBorder="1" applyAlignment="1" applyProtection="1">
      <alignment horizontal="center" vertical="center"/>
      <protection locked="0"/>
    </xf>
    <xf numFmtId="0" fontId="115" fillId="0" borderId="40" xfId="0" applyFont="1" applyFill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" fontId="97" fillId="0" borderId="25" xfId="90" applyNumberFormat="1" applyBorder="1" applyAlignment="1" applyProtection="1">
      <alignment horizontal="center" vertical="center"/>
      <protection locked="0"/>
    </xf>
    <xf numFmtId="0" fontId="97" fillId="0" borderId="71" xfId="90" applyBorder="1" applyAlignment="1" applyProtection="1">
      <alignment horizontal="center"/>
      <protection locked="0"/>
    </xf>
    <xf numFmtId="0" fontId="97" fillId="0" borderId="71" xfId="90" applyBorder="1" applyAlignment="1" applyProtection="1">
      <alignment horizontal="center"/>
      <protection/>
    </xf>
    <xf numFmtId="166" fontId="97" fillId="0" borderId="71" xfId="90" applyNumberFormat="1" applyBorder="1" applyAlignment="1" applyProtection="1">
      <alignment horizontal="center"/>
      <protection/>
    </xf>
    <xf numFmtId="0" fontId="97" fillId="0" borderId="75" xfId="90" applyBorder="1" applyAlignment="1" applyProtection="1">
      <alignment vertical="center"/>
      <protection locked="0"/>
    </xf>
    <xf numFmtId="0" fontId="97" fillId="0" borderId="76" xfId="90" applyBorder="1" applyAlignment="1" applyProtection="1">
      <alignment horizontal="center"/>
      <protection locked="0"/>
    </xf>
    <xf numFmtId="0" fontId="97" fillId="0" borderId="76" xfId="90" applyBorder="1" applyAlignment="1" applyProtection="1">
      <alignment horizontal="center"/>
      <protection/>
    </xf>
    <xf numFmtId="166" fontId="97" fillId="0" borderId="76" xfId="90" applyNumberFormat="1" applyBorder="1" applyAlignment="1" applyProtection="1">
      <alignment horizontal="center"/>
      <protection/>
    </xf>
    <xf numFmtId="166" fontId="97" fillId="0" borderId="77" xfId="90" applyNumberFormat="1" applyBorder="1" applyAlignment="1" applyProtection="1">
      <alignment horizontal="center"/>
      <protection/>
    </xf>
    <xf numFmtId="166" fontId="97" fillId="0" borderId="43" xfId="90" applyNumberFormat="1" applyBorder="1" applyAlignment="1" applyProtection="1">
      <alignment horizontal="center"/>
      <protection/>
    </xf>
    <xf numFmtId="0" fontId="97" fillId="0" borderId="0" xfId="90" applyProtection="1">
      <alignment/>
      <protection locked="0"/>
    </xf>
    <xf numFmtId="0" fontId="97" fillId="0" borderId="0" xfId="90" applyAlignment="1" applyProtection="1">
      <alignment horizontal="centerContinuous"/>
      <protection locked="0"/>
    </xf>
    <xf numFmtId="166" fontId="97" fillId="0" borderId="0" xfId="90" applyNumberFormat="1" applyAlignment="1" applyProtection="1">
      <alignment horizontal="centerContinuous"/>
      <protection locked="0"/>
    </xf>
    <xf numFmtId="1" fontId="97" fillId="0" borderId="0" xfId="90" applyNumberFormat="1" applyAlignment="1" applyProtection="1">
      <alignment horizontal="centerContinuous"/>
      <protection locked="0"/>
    </xf>
    <xf numFmtId="0" fontId="31" fillId="0" borderId="0" xfId="90" applyFont="1" applyProtection="1">
      <alignment/>
      <protection locked="0"/>
    </xf>
    <xf numFmtId="0" fontId="97" fillId="0" borderId="0" xfId="90" applyAlignment="1" applyProtection="1">
      <alignment horizontal="center"/>
      <protection locked="0"/>
    </xf>
    <xf numFmtId="166" fontId="97" fillId="0" borderId="0" xfId="90" applyNumberFormat="1" applyAlignment="1" applyProtection="1">
      <alignment horizontal="center"/>
      <protection locked="0"/>
    </xf>
    <xf numFmtId="1" fontId="97" fillId="0" borderId="0" xfId="90" applyNumberFormat="1" applyProtection="1">
      <alignment/>
      <protection locked="0"/>
    </xf>
    <xf numFmtId="0" fontId="97" fillId="0" borderId="0" xfId="90" applyBorder="1" applyProtection="1">
      <alignment/>
      <protection locked="0"/>
    </xf>
    <xf numFmtId="0" fontId="97" fillId="0" borderId="0" xfId="90" applyBorder="1" applyAlignment="1" applyProtection="1">
      <alignment horizontal="center"/>
      <protection locked="0"/>
    </xf>
    <xf numFmtId="166" fontId="97" fillId="0" borderId="0" xfId="90" applyNumberFormat="1" applyBorder="1" applyAlignment="1" applyProtection="1">
      <alignment horizontal="center"/>
      <protection locked="0"/>
    </xf>
    <xf numFmtId="1" fontId="97" fillId="0" borderId="0" xfId="90" applyNumberFormat="1" applyFill="1" applyBorder="1" applyAlignment="1" applyProtection="1">
      <alignment horizontal="center"/>
      <protection locked="0"/>
    </xf>
    <xf numFmtId="0" fontId="116" fillId="0" borderId="0" xfId="90" applyFont="1" applyProtection="1">
      <alignment/>
      <protection locked="0"/>
    </xf>
    <xf numFmtId="0" fontId="97" fillId="0" borderId="43" xfId="90" applyBorder="1" applyAlignment="1" applyProtection="1">
      <alignment vertical="center"/>
      <protection locked="0"/>
    </xf>
    <xf numFmtId="0" fontId="97" fillId="0" borderId="0" xfId="90" applyFill="1" applyBorder="1" applyAlignment="1" applyProtection="1">
      <alignment horizontal="center"/>
      <protection locked="0"/>
    </xf>
    <xf numFmtId="0" fontId="97" fillId="0" borderId="0" xfId="90" applyFill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7" fillId="0" borderId="0" xfId="90" applyProtection="1">
      <alignment/>
      <protection/>
    </xf>
    <xf numFmtId="0" fontId="30" fillId="0" borderId="0" xfId="88" applyFont="1" applyAlignment="1" applyProtection="1">
      <alignment vertical="center"/>
      <protection locked="0"/>
    </xf>
    <xf numFmtId="0" fontId="0" fillId="0" borderId="0" xfId="88" applyFont="1" applyAlignment="1" applyProtection="1">
      <alignment horizontal="center"/>
      <protection locked="0"/>
    </xf>
    <xf numFmtId="0" fontId="0" fillId="0" borderId="0" xfId="88" applyFont="1" applyProtection="1">
      <alignment/>
      <protection locked="0"/>
    </xf>
    <xf numFmtId="0" fontId="3" fillId="0" borderId="0" xfId="88" applyFont="1" applyAlignment="1" applyProtection="1">
      <alignment vertical="center"/>
      <protection locked="0"/>
    </xf>
    <xf numFmtId="0" fontId="3" fillId="0" borderId="0" xfId="88" applyFont="1" applyProtection="1">
      <alignment/>
      <protection locked="0"/>
    </xf>
    <xf numFmtId="0" fontId="5" fillId="0" borderId="19" xfId="88" applyFont="1" applyBorder="1" applyAlignment="1" applyProtection="1">
      <alignment horizontal="centerContinuous" vertical="center"/>
      <protection locked="0"/>
    </xf>
    <xf numFmtId="0" fontId="5" fillId="0" borderId="20" xfId="88" applyFont="1" applyBorder="1" applyAlignment="1" applyProtection="1">
      <alignment horizontal="centerContinuous" vertical="center"/>
      <protection locked="0"/>
    </xf>
    <xf numFmtId="0" fontId="3" fillId="0" borderId="19" xfId="88" applyFont="1" applyBorder="1" applyAlignment="1" applyProtection="1">
      <alignment horizontal="centerContinuous" vertical="center"/>
      <protection locked="0"/>
    </xf>
    <xf numFmtId="0" fontId="3" fillId="0" borderId="20" xfId="88" applyFont="1" applyBorder="1" applyAlignment="1" applyProtection="1">
      <alignment horizontal="centerContinuous" vertical="center"/>
      <protection locked="0"/>
    </xf>
    <xf numFmtId="0" fontId="3" fillId="0" borderId="21" xfId="88" applyFont="1" applyBorder="1" applyAlignment="1" applyProtection="1">
      <alignment horizontal="centerContinuous" vertical="center"/>
      <protection locked="0"/>
    </xf>
    <xf numFmtId="0" fontId="7" fillId="0" borderId="43" xfId="88" applyFont="1" applyBorder="1" applyAlignment="1" applyProtection="1">
      <alignment horizontal="center" vertical="center"/>
      <protection locked="0"/>
    </xf>
    <xf numFmtId="0" fontId="7" fillId="0" borderId="40" xfId="88" applyFont="1" applyBorder="1" applyAlignment="1" applyProtection="1">
      <alignment vertical="center"/>
      <protection locked="0"/>
    </xf>
    <xf numFmtId="0" fontId="7" fillId="0" borderId="44" xfId="88" applyFont="1" applyBorder="1" applyAlignment="1" applyProtection="1">
      <alignment vertical="center"/>
      <protection locked="0"/>
    </xf>
    <xf numFmtId="0" fontId="8" fillId="0" borderId="44" xfId="88" applyFont="1" applyBorder="1" applyAlignment="1" applyProtection="1">
      <alignment horizontal="center" vertical="center" wrapText="1"/>
      <protection locked="0"/>
    </xf>
    <xf numFmtId="0" fontId="7" fillId="0" borderId="40" xfId="88" applyFont="1" applyBorder="1" applyAlignment="1" applyProtection="1">
      <alignment horizontal="center" vertical="center"/>
      <protection locked="0"/>
    </xf>
    <xf numFmtId="0" fontId="7" fillId="0" borderId="45" xfId="88" applyFont="1" applyBorder="1" applyAlignment="1" applyProtection="1">
      <alignment horizontal="center" vertical="center"/>
      <protection locked="0"/>
    </xf>
    <xf numFmtId="0" fontId="7" fillId="0" borderId="44" xfId="88" applyFont="1" applyBorder="1" applyAlignment="1" applyProtection="1">
      <alignment horizontal="center" vertical="center"/>
      <protection locked="0"/>
    </xf>
    <xf numFmtId="0" fontId="7" fillId="0" borderId="70" xfId="88" applyFont="1" applyBorder="1" applyAlignment="1" applyProtection="1">
      <alignment horizontal="center" vertical="center"/>
      <protection locked="0"/>
    </xf>
    <xf numFmtId="0" fontId="10" fillId="0" borderId="32" xfId="88" applyFont="1" applyBorder="1" applyAlignment="1" applyProtection="1">
      <alignment horizontal="center" vertical="center"/>
      <protection locked="0"/>
    </xf>
    <xf numFmtId="20" fontId="10" fillId="0" borderId="27" xfId="88" applyNumberFormat="1" applyFont="1" applyBorder="1" applyAlignment="1" applyProtection="1">
      <alignment horizontal="center" vertical="center"/>
      <protection locked="0"/>
    </xf>
    <xf numFmtId="0" fontId="15" fillId="0" borderId="70" xfId="88" applyFont="1" applyBorder="1" applyAlignment="1" applyProtection="1">
      <alignment horizontal="center" vertical="center"/>
      <protection locked="0"/>
    </xf>
    <xf numFmtId="0" fontId="10" fillId="0" borderId="30" xfId="88" applyFont="1" applyBorder="1" applyAlignment="1" applyProtection="1">
      <alignment horizontal="center" vertical="center"/>
      <protection locked="0"/>
    </xf>
    <xf numFmtId="20" fontId="10" fillId="0" borderId="30" xfId="88" applyNumberFormat="1" applyFont="1" applyBorder="1" applyAlignment="1" applyProtection="1">
      <alignment horizontal="center" vertical="center"/>
      <protection locked="0"/>
    </xf>
    <xf numFmtId="20" fontId="10" fillId="0" borderId="32" xfId="88" applyNumberFormat="1" applyFont="1" applyBorder="1" applyAlignment="1" applyProtection="1">
      <alignment horizontal="center" vertical="center"/>
      <protection locked="0"/>
    </xf>
    <xf numFmtId="20" fontId="10" fillId="0" borderId="58" xfId="88" applyNumberFormat="1" applyFont="1" applyBorder="1" applyAlignment="1" applyProtection="1">
      <alignment horizontal="center" vertical="center"/>
      <protection locked="0"/>
    </xf>
    <xf numFmtId="0" fontId="15" fillId="0" borderId="0" xfId="88" applyFont="1" applyBorder="1" applyAlignment="1" applyProtection="1">
      <alignment horizontal="center" vertical="center"/>
      <protection locked="0"/>
    </xf>
    <xf numFmtId="0" fontId="10" fillId="0" borderId="35" xfId="88" applyFont="1" applyBorder="1" applyAlignment="1" applyProtection="1">
      <alignment horizontal="center" vertical="center"/>
      <protection locked="0"/>
    </xf>
    <xf numFmtId="20" fontId="10" fillId="0" borderId="35" xfId="88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horizontal="center" vertical="top"/>
      <protection locked="0"/>
    </xf>
    <xf numFmtId="0" fontId="54" fillId="0" borderId="0" xfId="0" applyFont="1" applyAlignment="1" applyProtection="1">
      <alignment horizontal="left" vertical="top"/>
      <protection locked="0"/>
    </xf>
    <xf numFmtId="166" fontId="0" fillId="0" borderId="0" xfId="0" applyNumberFormat="1" applyAlignment="1" applyProtection="1">
      <alignment horizontal="centerContinuous"/>
      <protection locked="0"/>
    </xf>
    <xf numFmtId="0" fontId="97" fillId="0" borderId="0" xfId="90" applyBorder="1" applyAlignment="1" applyProtection="1">
      <alignment horizontal="center" vertical="center"/>
      <protection locked="0"/>
    </xf>
    <xf numFmtId="0" fontId="97" fillId="0" borderId="62" xfId="90" applyBorder="1" applyProtection="1">
      <alignment/>
      <protection locked="0"/>
    </xf>
    <xf numFmtId="0" fontId="97" fillId="0" borderId="62" xfId="90" applyBorder="1" applyAlignment="1" applyProtection="1">
      <alignment horizontal="center"/>
      <protection locked="0"/>
    </xf>
    <xf numFmtId="166" fontId="97" fillId="0" borderId="62" xfId="90" applyNumberFormat="1" applyBorder="1" applyAlignment="1" applyProtection="1">
      <alignment horizontal="center"/>
      <protection locked="0"/>
    </xf>
    <xf numFmtId="0" fontId="97" fillId="0" borderId="62" xfId="90" applyFill="1" applyBorder="1" applyAlignment="1" applyProtection="1">
      <alignment horizontal="center"/>
      <protection locked="0"/>
    </xf>
    <xf numFmtId="0" fontId="97" fillId="0" borderId="78" xfId="90" applyBorder="1" applyProtection="1">
      <alignment/>
      <protection locked="0"/>
    </xf>
    <xf numFmtId="0" fontId="110" fillId="0" borderId="0" xfId="0" applyFont="1" applyBorder="1" applyAlignment="1" applyProtection="1">
      <alignment/>
      <protection locked="0"/>
    </xf>
    <xf numFmtId="0" fontId="111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3" xfId="90" applyFont="1" applyBorder="1" applyAlignment="1" applyProtection="1">
      <alignment vertical="center"/>
      <protection locked="0"/>
    </xf>
    <xf numFmtId="0" fontId="97" fillId="0" borderId="0" xfId="90" applyAlignment="1" applyProtection="1">
      <alignment horizontal="center" vertical="center"/>
      <protection locked="0"/>
    </xf>
    <xf numFmtId="0" fontId="97" fillId="0" borderId="20" xfId="90" applyBorder="1" applyAlignment="1" applyProtection="1">
      <alignment horizontal="center"/>
      <protection locked="0"/>
    </xf>
    <xf numFmtId="0" fontId="117" fillId="0" borderId="0" xfId="90" applyFont="1" applyProtection="1">
      <alignment/>
      <protection locked="0"/>
    </xf>
    <xf numFmtId="0" fontId="118" fillId="0" borderId="0" xfId="90" applyFont="1" applyProtection="1">
      <alignment/>
      <protection locked="0"/>
    </xf>
    <xf numFmtId="0" fontId="10" fillId="0" borderId="38" xfId="0" applyFont="1" applyFill="1" applyBorder="1" applyAlignment="1" applyProtection="1">
      <alignment vertical="center"/>
      <protection locked="0"/>
    </xf>
    <xf numFmtId="0" fontId="2" fillId="0" borderId="0" xfId="88" applyFont="1" applyAlignment="1" applyProtection="1">
      <alignment horizontal="centerContinuous" vertical="center"/>
      <protection locked="0"/>
    </xf>
    <xf numFmtId="0" fontId="7" fillId="0" borderId="26" xfId="88" applyFont="1" applyBorder="1" applyAlignment="1" applyProtection="1">
      <alignment horizontal="center" vertical="center"/>
      <protection locked="0"/>
    </xf>
    <xf numFmtId="0" fontId="7" fillId="0" borderId="61" xfId="88" applyFont="1" applyBorder="1" applyAlignment="1" applyProtection="1">
      <alignment horizontal="center" vertical="center"/>
      <protection locked="0"/>
    </xf>
    <xf numFmtId="0" fontId="7" fillId="0" borderId="21" xfId="88" applyFont="1" applyBorder="1" applyAlignment="1" applyProtection="1">
      <alignment horizontal="center" vertical="center"/>
      <protection locked="0"/>
    </xf>
    <xf numFmtId="0" fontId="7" fillId="0" borderId="0" xfId="88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1" fillId="0" borderId="73" xfId="0" applyFont="1" applyFill="1" applyBorder="1" applyAlignment="1" applyProtection="1">
      <alignment vertical="center"/>
      <protection locked="0"/>
    </xf>
    <xf numFmtId="0" fontId="11" fillId="0" borderId="67" xfId="0" applyFont="1" applyFill="1" applyBorder="1" applyAlignment="1" applyProtection="1">
      <alignment vertical="center"/>
      <protection locked="0"/>
    </xf>
    <xf numFmtId="0" fontId="11" fillId="0" borderId="52" xfId="0" applyFont="1" applyFill="1" applyBorder="1" applyAlignment="1" applyProtection="1">
      <alignment vertical="center"/>
      <protection locked="0"/>
    </xf>
    <xf numFmtId="0" fontId="10" fillId="0" borderId="79" xfId="0" applyFont="1" applyFill="1" applyBorder="1" applyAlignment="1" applyProtection="1">
      <alignment vertical="center"/>
      <protection locked="0"/>
    </xf>
    <xf numFmtId="0" fontId="26" fillId="0" borderId="0" xfId="95">
      <alignment/>
      <protection/>
    </xf>
    <xf numFmtId="0" fontId="15" fillId="0" borderId="33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79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119" fillId="0" borderId="0" xfId="0" applyFont="1" applyFill="1" applyBorder="1" applyAlignment="1" applyProtection="1">
      <alignment horizontal="center" vertical="center"/>
      <protection locked="0"/>
    </xf>
    <xf numFmtId="0" fontId="119" fillId="0" borderId="28" xfId="0" applyFont="1" applyFill="1" applyBorder="1" applyAlignment="1" applyProtection="1">
      <alignment horizontal="center" vertical="center"/>
      <protection locked="0"/>
    </xf>
    <xf numFmtId="0" fontId="119" fillId="0" borderId="37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vertical="center"/>
      <protection locked="0"/>
    </xf>
    <xf numFmtId="0" fontId="11" fillId="0" borderId="40" xfId="0" applyFont="1" applyFill="1" applyBorder="1" applyAlignment="1" applyProtection="1">
      <alignment vertical="center"/>
      <protection locked="0"/>
    </xf>
    <xf numFmtId="0" fontId="10" fillId="0" borderId="69" xfId="0" applyFont="1" applyFill="1" applyBorder="1" applyAlignment="1" applyProtection="1">
      <alignment vertical="center"/>
      <protection locked="0"/>
    </xf>
    <xf numFmtId="0" fontId="63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17" fillId="0" borderId="76" xfId="0" applyFont="1" applyBorder="1" applyAlignment="1">
      <alignment horizontal="left" vertical="center" indent="1"/>
    </xf>
    <xf numFmtId="0" fontId="17" fillId="0" borderId="85" xfId="0" applyFont="1" applyBorder="1" applyAlignment="1">
      <alignment horizontal="left" vertical="center" indent="1"/>
    </xf>
    <xf numFmtId="0" fontId="17" fillId="0" borderId="8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120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26" fillId="0" borderId="44" xfId="0" applyFont="1" applyBorder="1" applyAlignment="1">
      <alignment horizontal="left" vertical="center" indent="1"/>
    </xf>
    <xf numFmtId="0" fontId="26" fillId="0" borderId="4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20" fillId="0" borderId="88" xfId="0" applyFont="1" applyBorder="1" applyAlignment="1">
      <alignment horizontal="center"/>
    </xf>
    <xf numFmtId="0" fontId="121" fillId="0" borderId="44" xfId="0" applyFont="1" applyBorder="1" applyAlignment="1">
      <alignment horizontal="left" vertical="center" indent="1"/>
    </xf>
    <xf numFmtId="0" fontId="122" fillId="0" borderId="44" xfId="0" applyFont="1" applyBorder="1" applyAlignment="1">
      <alignment horizontal="center" vertical="center"/>
    </xf>
    <xf numFmtId="0" fontId="121" fillId="0" borderId="44" xfId="0" applyFont="1" applyBorder="1" applyAlignment="1">
      <alignment horizontal="center" vertical="center"/>
    </xf>
    <xf numFmtId="0" fontId="123" fillId="0" borderId="88" xfId="0" applyFont="1" applyBorder="1" applyAlignment="1">
      <alignment horizontal="center"/>
    </xf>
    <xf numFmtId="0" fontId="26" fillId="0" borderId="43" xfId="0" applyFont="1" applyBorder="1" applyAlignment="1">
      <alignment horizontal="left" vertical="center" indent="1"/>
    </xf>
    <xf numFmtId="0" fontId="0" fillId="0" borderId="89" xfId="0" applyBorder="1" applyAlignment="1">
      <alignment horizontal="center"/>
    </xf>
    <xf numFmtId="49" fontId="26" fillId="0" borderId="90" xfId="0" applyNumberFormat="1" applyFont="1" applyBorder="1" applyAlignment="1">
      <alignment horizontal="left" vertical="center" indent="1"/>
    </xf>
    <xf numFmtId="49" fontId="26" fillId="0" borderId="91" xfId="0" applyNumberFormat="1" applyFont="1" applyBorder="1" applyAlignment="1">
      <alignment horizontal="left" vertical="center" indent="1"/>
    </xf>
    <xf numFmtId="49" fontId="26" fillId="0" borderId="91" xfId="0" applyNumberFormat="1" applyFont="1" applyBorder="1" applyAlignment="1">
      <alignment horizontal="center" vertical="center"/>
    </xf>
    <xf numFmtId="0" fontId="26" fillId="0" borderId="92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23" fillId="0" borderId="92" xfId="0" applyFont="1" applyBorder="1" applyAlignment="1">
      <alignment horizontal="center"/>
    </xf>
    <xf numFmtId="0" fontId="123" fillId="0" borderId="93" xfId="0" applyFont="1" applyBorder="1" applyAlignment="1">
      <alignment horizontal="center"/>
    </xf>
    <xf numFmtId="0" fontId="9" fillId="0" borderId="94" xfId="0" applyFont="1" applyBorder="1" applyAlignment="1">
      <alignment horizontal="center" vertical="center"/>
    </xf>
    <xf numFmtId="0" fontId="64" fillId="0" borderId="94" xfId="0" applyFont="1" applyBorder="1" applyAlignment="1">
      <alignment vertical="center"/>
    </xf>
    <xf numFmtId="0" fontId="64" fillId="0" borderId="95" xfId="0" applyFont="1" applyBorder="1" applyAlignment="1">
      <alignment vertical="center"/>
    </xf>
    <xf numFmtId="0" fontId="64" fillId="0" borderId="96" xfId="0" applyFont="1" applyBorder="1" applyAlignment="1">
      <alignment vertical="center"/>
    </xf>
    <xf numFmtId="0" fontId="64" fillId="0" borderId="97" xfId="0" applyFont="1" applyBorder="1" applyAlignment="1">
      <alignment vertical="center"/>
    </xf>
    <xf numFmtId="0" fontId="121" fillId="0" borderId="22" xfId="0" applyFont="1" applyBorder="1" applyAlignment="1">
      <alignment horizontal="left" vertical="center" indent="1"/>
    </xf>
    <xf numFmtId="0" fontId="121" fillId="0" borderId="21" xfId="0" applyFont="1" applyBorder="1" applyAlignment="1">
      <alignment horizontal="left" vertical="center" indent="1"/>
    </xf>
    <xf numFmtId="0" fontId="121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indent="1"/>
    </xf>
    <xf numFmtId="0" fontId="17" fillId="0" borderId="21" xfId="0" applyFont="1" applyBorder="1" applyAlignment="1">
      <alignment horizontal="center" vertical="center"/>
    </xf>
    <xf numFmtId="0" fontId="26" fillId="0" borderId="44" xfId="0" applyFont="1" applyBorder="1" applyAlignment="1">
      <alignment horizontal="left" indent="1"/>
    </xf>
    <xf numFmtId="0" fontId="23" fillId="0" borderId="94" xfId="0" applyFont="1" applyBorder="1" applyAlignment="1">
      <alignment vertical="center"/>
    </xf>
    <xf numFmtId="0" fontId="10" fillId="55" borderId="29" xfId="0" applyFont="1" applyFill="1" applyBorder="1" applyAlignment="1" applyProtection="1">
      <alignment vertical="center"/>
      <protection locked="0"/>
    </xf>
    <xf numFmtId="0" fontId="11" fillId="55" borderId="28" xfId="0" applyFont="1" applyFill="1" applyBorder="1" applyAlignment="1" applyProtection="1">
      <alignment vertical="center"/>
      <protection locked="0"/>
    </xf>
    <xf numFmtId="0" fontId="11" fillId="55" borderId="34" xfId="0" applyFont="1" applyFill="1" applyBorder="1" applyAlignment="1" applyProtection="1">
      <alignment vertical="center" wrapText="1"/>
      <protection locked="0"/>
    </xf>
    <xf numFmtId="0" fontId="10" fillId="0" borderId="0" xfId="88" applyFont="1" applyBorder="1" applyAlignment="1" applyProtection="1">
      <alignment horizontal="center" vertical="center"/>
      <protection locked="0"/>
    </xf>
    <xf numFmtId="20" fontId="10" fillId="0" borderId="0" xfId="88" applyNumberFormat="1" applyFont="1" applyBorder="1" applyAlignment="1" applyProtection="1">
      <alignment horizontal="center" vertical="center"/>
      <protection locked="0"/>
    </xf>
    <xf numFmtId="0" fontId="12" fillId="0" borderId="0" xfId="88" applyFont="1" applyBorder="1" applyAlignment="1" applyProtection="1">
      <alignment horizontal="center" vertical="center"/>
      <protection locked="0"/>
    </xf>
    <xf numFmtId="0" fontId="0" fillId="0" borderId="0" xfId="88" applyFont="1" applyBorder="1" applyAlignment="1" applyProtection="1">
      <alignment horizontal="center" vertical="center"/>
      <protection locked="0"/>
    </xf>
    <xf numFmtId="0" fontId="18" fillId="0" borderId="0" xfId="88" applyFont="1" applyBorder="1" applyAlignment="1" applyProtection="1">
      <alignment horizontal="center" vertical="center"/>
      <protection/>
    </xf>
    <xf numFmtId="0" fontId="14" fillId="0" borderId="0" xfId="88" applyFont="1" applyBorder="1" applyAlignment="1" applyProtection="1">
      <alignment horizontal="center" vertical="center"/>
      <protection locked="0"/>
    </xf>
    <xf numFmtId="0" fontId="11" fillId="0" borderId="0" xfId="88" applyFont="1" applyFill="1" applyBorder="1" applyAlignment="1" applyProtection="1">
      <alignment vertical="center"/>
      <protection locked="0"/>
    </xf>
    <xf numFmtId="0" fontId="10" fillId="0" borderId="0" xfId="88" applyFont="1" applyFill="1" applyBorder="1" applyAlignment="1" applyProtection="1">
      <alignment vertical="center"/>
      <protection locked="0"/>
    </xf>
    <xf numFmtId="0" fontId="12" fillId="0" borderId="34" xfId="88" applyFont="1" applyBorder="1" applyAlignment="1" applyProtection="1">
      <alignment horizontal="center" vertical="center"/>
      <protection locked="0"/>
    </xf>
    <xf numFmtId="0" fontId="0" fillId="0" borderId="34" xfId="88" applyFont="1" applyBorder="1" applyAlignment="1" applyProtection="1">
      <alignment horizontal="center" vertical="center"/>
      <protection locked="0"/>
    </xf>
    <xf numFmtId="0" fontId="18" fillId="0" borderId="34" xfId="88" applyFont="1" applyBorder="1" applyAlignment="1" applyProtection="1">
      <alignment horizontal="center" vertical="center"/>
      <protection/>
    </xf>
    <xf numFmtId="0" fontId="11" fillId="55" borderId="54" xfId="88" applyFont="1" applyFill="1" applyBorder="1" applyAlignment="1" applyProtection="1">
      <alignment vertical="center"/>
      <protection locked="0"/>
    </xf>
    <xf numFmtId="0" fontId="10" fillId="55" borderId="41" xfId="88" applyFont="1" applyFill="1" applyBorder="1" applyAlignment="1" applyProtection="1">
      <alignment vertical="center"/>
      <protection locked="0"/>
    </xf>
    <xf numFmtId="0" fontId="11" fillId="55" borderId="65" xfId="0" applyFont="1" applyFill="1" applyBorder="1" applyAlignment="1" applyProtection="1">
      <alignment vertical="center"/>
      <protection locked="0"/>
    </xf>
    <xf numFmtId="0" fontId="124" fillId="55" borderId="0" xfId="0" applyFont="1" applyFill="1" applyAlignment="1" applyProtection="1">
      <alignment horizontal="center" vertical="center"/>
      <protection locked="0"/>
    </xf>
    <xf numFmtId="0" fontId="125" fillId="0" borderId="85" xfId="0" applyFont="1" applyBorder="1" applyAlignment="1">
      <alignment horizontal="center" vertical="center"/>
    </xf>
    <xf numFmtId="0" fontId="61" fillId="0" borderId="76" xfId="0" applyFont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121" fillId="0" borderId="91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/>
    </xf>
    <xf numFmtId="0" fontId="23" fillId="0" borderId="90" xfId="0" applyFont="1" applyBorder="1" applyAlignment="1">
      <alignment horizontal="center"/>
    </xf>
    <xf numFmtId="0" fontId="26" fillId="0" borderId="8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61" fillId="0" borderId="92" xfId="0" applyFont="1" applyBorder="1" applyAlignment="1">
      <alignment horizontal="center"/>
    </xf>
    <xf numFmtId="0" fontId="26" fillId="0" borderId="88" xfId="0" applyFont="1" applyBorder="1" applyAlignment="1">
      <alignment horizontal="center"/>
    </xf>
    <xf numFmtId="0" fontId="9" fillId="0" borderId="94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26" fillId="0" borderId="76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121" fillId="0" borderId="43" xfId="0" applyFont="1" applyBorder="1" applyAlignment="1">
      <alignment vertical="center"/>
    </xf>
    <xf numFmtId="0" fontId="121" fillId="0" borderId="76" xfId="0" applyFont="1" applyBorder="1" applyAlignment="1">
      <alignment vertical="center"/>
    </xf>
    <xf numFmtId="0" fontId="121" fillId="0" borderId="22" xfId="0" applyFont="1" applyBorder="1" applyAlignment="1">
      <alignment vertical="center"/>
    </xf>
    <xf numFmtId="0" fontId="121" fillId="0" borderId="90" xfId="0" applyFont="1" applyBorder="1" applyAlignment="1">
      <alignment vertical="center"/>
    </xf>
    <xf numFmtId="0" fontId="121" fillId="0" borderId="85" xfId="0" applyFont="1" applyBorder="1" applyAlignment="1">
      <alignment vertical="center"/>
    </xf>
    <xf numFmtId="0" fontId="121" fillId="0" borderId="44" xfId="0" applyFont="1" applyBorder="1" applyAlignment="1">
      <alignment vertical="center"/>
    </xf>
    <xf numFmtId="0" fontId="121" fillId="0" borderId="21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121" fillId="0" borderId="91" xfId="0" applyFont="1" applyBorder="1" applyAlignment="1">
      <alignment vertical="center"/>
    </xf>
    <xf numFmtId="0" fontId="26" fillId="0" borderId="8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113" fillId="0" borderId="29" xfId="0" applyFont="1" applyFill="1" applyBorder="1" applyAlignment="1" applyProtection="1">
      <alignment vertical="center"/>
      <protection locked="0"/>
    </xf>
    <xf numFmtId="0" fontId="113" fillId="0" borderId="38" xfId="88" applyFont="1" applyBorder="1" applyAlignment="1" applyProtection="1">
      <alignment vertical="center"/>
      <protection locked="0"/>
    </xf>
    <xf numFmtId="0" fontId="113" fillId="0" borderId="29" xfId="0" applyFont="1" applyBorder="1" applyAlignment="1" applyProtection="1">
      <alignment vertical="center"/>
      <protection locked="0"/>
    </xf>
    <xf numFmtId="0" fontId="11" fillId="0" borderId="98" xfId="0" applyFont="1" applyBorder="1" applyAlignment="1" applyProtection="1">
      <alignment vertical="center"/>
      <protection locked="0"/>
    </xf>
    <xf numFmtId="0" fontId="10" fillId="0" borderId="48" xfId="0" applyFont="1" applyBorder="1" applyAlignment="1" applyProtection="1">
      <alignment vertical="center"/>
      <protection locked="0"/>
    </xf>
    <xf numFmtId="0" fontId="24" fillId="0" borderId="28" xfId="88" applyFont="1" applyBorder="1" applyAlignment="1" applyProtection="1">
      <alignment horizontal="center" vertical="center"/>
      <protection locked="0"/>
    </xf>
    <xf numFmtId="0" fontId="3" fillId="0" borderId="28" xfId="88" applyFont="1" applyBorder="1" applyAlignment="1" applyProtection="1">
      <alignment horizontal="center" vertical="center"/>
      <protection locked="0"/>
    </xf>
    <xf numFmtId="0" fontId="52" fillId="0" borderId="28" xfId="88" applyFont="1" applyBorder="1" applyAlignment="1" applyProtection="1">
      <alignment horizontal="center" vertical="center"/>
      <protection locked="0"/>
    </xf>
    <xf numFmtId="0" fontId="124" fillId="0" borderId="0" xfId="0" applyFont="1" applyAlignment="1" applyProtection="1">
      <alignment horizontal="left" vertical="center"/>
      <protection locked="0"/>
    </xf>
    <xf numFmtId="0" fontId="12" fillId="0" borderId="99" xfId="88" applyFont="1" applyBorder="1" applyAlignment="1" applyProtection="1">
      <alignment horizontal="center" vertical="center"/>
      <protection locked="0"/>
    </xf>
    <xf numFmtId="0" fontId="0" fillId="0" borderId="99" xfId="88" applyFont="1" applyBorder="1" applyAlignment="1" applyProtection="1">
      <alignment horizontal="center" vertical="center"/>
      <protection locked="0"/>
    </xf>
    <xf numFmtId="0" fontId="12" fillId="0" borderId="100" xfId="88" applyFont="1" applyBorder="1" applyAlignment="1" applyProtection="1">
      <alignment horizontal="center" vertical="center"/>
      <protection locked="0"/>
    </xf>
    <xf numFmtId="0" fontId="0" fillId="0" borderId="100" xfId="88" applyFont="1" applyBorder="1" applyAlignment="1" applyProtection="1">
      <alignment horizontal="center" vertical="center"/>
      <protection locked="0"/>
    </xf>
    <xf numFmtId="0" fontId="12" fillId="0" borderId="101" xfId="88" applyFont="1" applyBorder="1" applyAlignment="1" applyProtection="1">
      <alignment horizontal="center" vertical="center"/>
      <protection locked="0"/>
    </xf>
    <xf numFmtId="0" fontId="12" fillId="0" borderId="102" xfId="88" applyFont="1" applyBorder="1" applyAlignment="1" applyProtection="1">
      <alignment horizontal="center" vertical="center"/>
      <protection locked="0"/>
    </xf>
    <xf numFmtId="0" fontId="0" fillId="0" borderId="103" xfId="88" applyFont="1" applyBorder="1" applyAlignment="1" applyProtection="1">
      <alignment horizontal="center" vertical="center"/>
      <protection locked="0"/>
    </xf>
    <xf numFmtId="0" fontId="14" fillId="0" borderId="104" xfId="88" applyFont="1" applyBorder="1" applyAlignment="1" applyProtection="1">
      <alignment horizontal="center" vertical="center"/>
      <protection locked="0"/>
    </xf>
    <xf numFmtId="0" fontId="14" fillId="0" borderId="105" xfId="88" applyFont="1" applyBorder="1" applyAlignment="1" applyProtection="1">
      <alignment horizontal="center" vertical="center"/>
      <protection locked="0"/>
    </xf>
    <xf numFmtId="0" fontId="14" fillId="0" borderId="106" xfId="88" applyFont="1" applyBorder="1" applyAlignment="1" applyProtection="1">
      <alignment horizontal="center" vertical="center"/>
      <protection locked="0"/>
    </xf>
    <xf numFmtId="0" fontId="14" fillId="0" borderId="107" xfId="88" applyFont="1" applyBorder="1" applyAlignment="1" applyProtection="1">
      <alignment horizontal="center" vertical="center"/>
      <protection locked="0"/>
    </xf>
    <xf numFmtId="0" fontId="14" fillId="0" borderId="108" xfId="88" applyFont="1" applyBorder="1" applyAlignment="1" applyProtection="1">
      <alignment horizontal="center" vertical="center"/>
      <protection locked="0"/>
    </xf>
    <xf numFmtId="0" fontId="97" fillId="0" borderId="109" xfId="90" applyBorder="1" applyAlignment="1" applyProtection="1">
      <alignment vertical="center"/>
      <protection locked="0"/>
    </xf>
    <xf numFmtId="0" fontId="97" fillId="0" borderId="110" xfId="90" applyBorder="1" applyAlignment="1" applyProtection="1">
      <alignment horizontal="center"/>
      <protection locked="0"/>
    </xf>
    <xf numFmtId="0" fontId="113" fillId="0" borderId="33" xfId="0" applyFont="1" applyBorder="1" applyAlignment="1" applyProtection="1">
      <alignment vertical="center"/>
      <protection locked="0"/>
    </xf>
    <xf numFmtId="0" fontId="11" fillId="0" borderId="64" xfId="0" applyFont="1" applyBorder="1" applyAlignment="1" applyProtection="1">
      <alignment vertical="center"/>
      <protection/>
    </xf>
    <xf numFmtId="0" fontId="10" fillId="0" borderId="64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/>
      <protection locked="0"/>
    </xf>
    <xf numFmtId="165" fontId="10" fillId="0" borderId="0" xfId="88" applyNumberFormat="1" applyFont="1" applyBorder="1" applyAlignment="1" applyProtection="1">
      <alignment horizontal="center" vertical="center"/>
      <protection locked="0"/>
    </xf>
    <xf numFmtId="0" fontId="12" fillId="0" borderId="111" xfId="88" applyFont="1" applyBorder="1" applyAlignment="1" applyProtection="1">
      <alignment horizontal="center" vertical="center"/>
      <protection locked="0"/>
    </xf>
    <xf numFmtId="0" fontId="0" fillId="0" borderId="111" xfId="88" applyFont="1" applyBorder="1" applyAlignment="1" applyProtection="1">
      <alignment horizontal="center" vertical="center"/>
      <protection locked="0"/>
    </xf>
    <xf numFmtId="0" fontId="10" fillId="0" borderId="105" xfId="88" applyFont="1" applyBorder="1" applyAlignment="1" applyProtection="1">
      <alignment horizontal="center" vertical="center"/>
      <protection locked="0"/>
    </xf>
    <xf numFmtId="0" fontId="10" fillId="0" borderId="112" xfId="88" applyFont="1" applyBorder="1" applyAlignment="1" applyProtection="1">
      <alignment horizontal="center" vertical="center"/>
      <protection locked="0"/>
    </xf>
    <xf numFmtId="0" fontId="113" fillId="0" borderId="69" xfId="88" applyFont="1" applyFill="1" applyBorder="1" applyAlignment="1" applyProtection="1">
      <alignment vertical="center"/>
      <protection locked="0"/>
    </xf>
    <xf numFmtId="0" fontId="10" fillId="0" borderId="104" xfId="88" applyFont="1" applyBorder="1" applyAlignment="1" applyProtection="1">
      <alignment horizontal="center" vertical="center"/>
      <protection locked="0"/>
    </xf>
    <xf numFmtId="0" fontId="3" fillId="0" borderId="54" xfId="88" applyFont="1" applyFill="1" applyBorder="1" applyAlignment="1" applyProtection="1">
      <alignment vertical="center"/>
      <protection locked="0"/>
    </xf>
    <xf numFmtId="0" fontId="97" fillId="0" borderId="110" xfId="90" applyBorder="1" applyAlignment="1" applyProtection="1">
      <alignment horizontal="center"/>
      <protection/>
    </xf>
    <xf numFmtId="0" fontId="118" fillId="0" borderId="0" xfId="88" applyFont="1" applyBorder="1" applyAlignment="1" applyProtection="1">
      <alignment horizontal="center" vertical="center"/>
      <protection locked="0"/>
    </xf>
    <xf numFmtId="165" fontId="10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vertical="center"/>
      <protection locked="0"/>
    </xf>
    <xf numFmtId="0" fontId="113" fillId="0" borderId="38" xfId="0" applyFont="1" applyBorder="1" applyAlignment="1" applyProtection="1">
      <alignment vertical="center"/>
      <protection locked="0"/>
    </xf>
    <xf numFmtId="0" fontId="3" fillId="0" borderId="27" xfId="88" applyFont="1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113" fillId="0" borderId="38" xfId="0" applyFont="1" applyFill="1" applyBorder="1" applyAlignment="1" applyProtection="1">
      <alignment vertical="center"/>
      <protection locked="0"/>
    </xf>
    <xf numFmtId="0" fontId="10" fillId="55" borderId="33" xfId="0" applyFont="1" applyFill="1" applyBorder="1" applyAlignment="1" applyProtection="1">
      <alignment vertical="center"/>
      <protection locked="0"/>
    </xf>
    <xf numFmtId="0" fontId="15" fillId="0" borderId="39" xfId="0" applyFont="1" applyBorder="1" applyAlignment="1" applyProtection="1">
      <alignment horizontal="center" vertical="center"/>
      <protection/>
    </xf>
    <xf numFmtId="0" fontId="97" fillId="55" borderId="75" xfId="90" applyFill="1" applyBorder="1" applyAlignment="1" applyProtection="1">
      <alignment vertical="center"/>
      <protection locked="0"/>
    </xf>
    <xf numFmtId="0" fontId="97" fillId="55" borderId="27" xfId="90" applyFill="1" applyBorder="1" applyAlignment="1" applyProtection="1">
      <alignment vertical="center"/>
      <protection locked="0"/>
    </xf>
    <xf numFmtId="0" fontId="118" fillId="55" borderId="0" xfId="90" applyFont="1" applyFill="1" applyProtection="1">
      <alignment/>
      <protection locked="0"/>
    </xf>
    <xf numFmtId="0" fontId="118" fillId="0" borderId="0" xfId="90" applyFont="1" applyFill="1" applyProtection="1">
      <alignment/>
      <protection locked="0"/>
    </xf>
    <xf numFmtId="0" fontId="110" fillId="0" borderId="0" xfId="0" applyFont="1" applyAlignment="1" applyProtection="1">
      <alignment horizontal="center"/>
      <protection locked="0"/>
    </xf>
    <xf numFmtId="0" fontId="126" fillId="0" borderId="0" xfId="90" applyFont="1" applyProtection="1">
      <alignment/>
      <protection locked="0"/>
    </xf>
    <xf numFmtId="0" fontId="126" fillId="0" borderId="0" xfId="90" applyFont="1" applyAlignment="1" applyProtection="1">
      <alignment horizontal="center"/>
      <protection locked="0"/>
    </xf>
    <xf numFmtId="0" fontId="110" fillId="0" borderId="0" xfId="90" applyFont="1" applyProtection="1">
      <alignment/>
      <protection locked="0"/>
    </xf>
    <xf numFmtId="0" fontId="110" fillId="0" borderId="0" xfId="90" applyFont="1" applyAlignment="1" applyProtection="1">
      <alignment horizontal="center"/>
      <protection locked="0"/>
    </xf>
    <xf numFmtId="0" fontId="25" fillId="0" borderId="0" xfId="90" applyFont="1" applyAlignment="1" applyProtection="1">
      <alignment horizontal="center"/>
      <protection locked="0"/>
    </xf>
    <xf numFmtId="0" fontId="97" fillId="55" borderId="0" xfId="90" applyFill="1" applyProtection="1">
      <alignment/>
      <protection locked="0"/>
    </xf>
    <xf numFmtId="0" fontId="0" fillId="55" borderId="0" xfId="0" applyFill="1" applyAlignment="1" applyProtection="1">
      <alignment/>
      <protection locked="0"/>
    </xf>
    <xf numFmtId="0" fontId="27" fillId="55" borderId="65" xfId="0" applyFont="1" applyFill="1" applyBorder="1" applyAlignment="1" applyProtection="1">
      <alignment vertical="center"/>
      <protection locked="0"/>
    </xf>
    <xf numFmtId="0" fontId="11" fillId="55" borderId="49" xfId="0" applyFont="1" applyFill="1" applyBorder="1" applyAlignment="1" applyProtection="1">
      <alignment vertical="center"/>
      <protection locked="0"/>
    </xf>
    <xf numFmtId="0" fontId="11" fillId="55" borderId="64" xfId="0" applyFont="1" applyFill="1" applyBorder="1" applyAlignment="1" applyProtection="1">
      <alignment vertical="center"/>
      <protection/>
    </xf>
    <xf numFmtId="0" fontId="10" fillId="55" borderId="64" xfId="0" applyFont="1" applyFill="1" applyBorder="1" applyAlignment="1" applyProtection="1">
      <alignment vertical="center"/>
      <protection/>
    </xf>
    <xf numFmtId="0" fontId="111" fillId="56" borderId="0" xfId="90" applyFont="1" applyFill="1" applyProtection="1">
      <alignment/>
      <protection locked="0"/>
    </xf>
    <xf numFmtId="0" fontId="97" fillId="56" borderId="0" xfId="90" applyFill="1" applyProtection="1">
      <alignment/>
      <protection locked="0"/>
    </xf>
    <xf numFmtId="0" fontId="127" fillId="0" borderId="47" xfId="0" applyFont="1" applyBorder="1" applyAlignment="1" applyProtection="1">
      <alignment horizontal="center" vertical="center"/>
      <protection/>
    </xf>
    <xf numFmtId="0" fontId="11" fillId="55" borderId="34" xfId="0" applyFont="1" applyFill="1" applyBorder="1" applyAlignment="1" applyProtection="1">
      <alignment vertical="center"/>
      <protection locked="0"/>
    </xf>
    <xf numFmtId="0" fontId="128" fillId="0" borderId="0" xfId="0" applyFont="1" applyAlignment="1" applyProtection="1">
      <alignment vertical="center"/>
      <protection locked="0"/>
    </xf>
    <xf numFmtId="0" fontId="18" fillId="55" borderId="0" xfId="0" applyFont="1" applyFill="1" applyAlignment="1" applyProtection="1">
      <alignment horizontal="center" vertical="center"/>
      <protection locked="0"/>
    </xf>
    <xf numFmtId="0" fontId="63" fillId="0" borderId="0" xfId="0" applyFont="1" applyAlignment="1">
      <alignment horizontal="left" vertical="center"/>
    </xf>
    <xf numFmtId="0" fontId="64" fillId="0" borderId="113" xfId="0" applyFont="1" applyBorder="1" applyAlignment="1">
      <alignment horizontal="center" vertical="center"/>
    </xf>
    <xf numFmtId="0" fontId="64" fillId="0" borderId="94" xfId="0" applyFont="1" applyBorder="1" applyAlignment="1">
      <alignment horizontal="center" vertical="center"/>
    </xf>
    <xf numFmtId="0" fontId="64" fillId="0" borderId="95" xfId="0" applyFont="1" applyBorder="1" applyAlignment="1">
      <alignment horizontal="center" vertical="center"/>
    </xf>
    <xf numFmtId="0" fontId="64" fillId="0" borderId="1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15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65" fillId="0" borderId="0" xfId="94" applyFont="1" applyAlignment="1">
      <alignment horizontal="center" vertical="center"/>
      <protection/>
    </xf>
    <xf numFmtId="0" fontId="67" fillId="0" borderId="0" xfId="94" applyFont="1" applyAlignment="1">
      <alignment horizontal="center" vertical="center"/>
      <protection/>
    </xf>
    <xf numFmtId="0" fontId="50" fillId="0" borderId="0" xfId="94" applyFont="1" applyAlignment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0" fontId="26" fillId="0" borderId="0" xfId="89" applyFont="1" applyAlignment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62" fillId="0" borderId="0" xfId="94" applyFont="1" applyAlignment="1">
      <alignment horizontal="center" vertical="center" wrapText="1"/>
      <protection/>
    </xf>
    <xf numFmtId="0" fontId="58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0" xfId="88" applyFont="1" applyAlignment="1" applyProtection="1">
      <alignment horizontal="center" vertical="center"/>
      <protection locked="0"/>
    </xf>
    <xf numFmtId="0" fontId="54" fillId="0" borderId="0" xfId="90" applyFont="1" applyAlignment="1" applyProtection="1">
      <alignment horizontal="center" vertical="center"/>
      <protection locked="0"/>
    </xf>
    <xf numFmtId="166" fontId="31" fillId="0" borderId="76" xfId="90" applyNumberFormat="1" applyFont="1" applyBorder="1" applyAlignment="1" applyProtection="1">
      <alignment horizontal="center" vertical="center"/>
      <protection/>
    </xf>
    <xf numFmtId="0" fontId="31" fillId="0" borderId="22" xfId="90" applyFont="1" applyBorder="1" applyAlignment="1" applyProtection="1">
      <alignment horizontal="center" vertical="center"/>
      <protection/>
    </xf>
    <xf numFmtId="1" fontId="31" fillId="0" borderId="76" xfId="90" applyNumberFormat="1" applyFont="1" applyBorder="1" applyAlignment="1" applyProtection="1">
      <alignment horizontal="center" vertical="center"/>
      <protection locked="0"/>
    </xf>
    <xf numFmtId="1" fontId="31" fillId="0" borderId="22" xfId="90" applyNumberFormat="1" applyFont="1" applyBorder="1" applyAlignment="1" applyProtection="1">
      <alignment horizontal="center" vertical="center"/>
      <protection locked="0"/>
    </xf>
    <xf numFmtId="0" fontId="31" fillId="0" borderId="71" xfId="90" applyFont="1" applyBorder="1" applyAlignment="1" applyProtection="1">
      <alignment horizontal="center" vertical="center"/>
      <protection locked="0"/>
    </xf>
    <xf numFmtId="0" fontId="31" fillId="0" borderId="43" xfId="90" applyFont="1" applyBorder="1" applyAlignment="1" applyProtection="1">
      <alignment horizontal="center" vertical="center"/>
      <protection locked="0"/>
    </xf>
    <xf numFmtId="0" fontId="31" fillId="0" borderId="71" xfId="90" applyFont="1" applyBorder="1" applyAlignment="1" applyProtection="1">
      <alignment horizontal="center" vertical="center"/>
      <protection/>
    </xf>
    <xf numFmtId="1" fontId="31" fillId="0" borderId="71" xfId="90" applyNumberFormat="1" applyFont="1" applyBorder="1" applyAlignment="1" applyProtection="1">
      <alignment horizontal="center" vertical="center"/>
      <protection locked="0"/>
    </xf>
    <xf numFmtId="0" fontId="31" fillId="0" borderId="25" xfId="90" applyFont="1" applyBorder="1" applyAlignment="1" applyProtection="1">
      <alignment horizontal="center" vertical="center"/>
      <protection locked="0"/>
    </xf>
    <xf numFmtId="166" fontId="31" fillId="0" borderId="22" xfId="90" applyNumberFormat="1" applyFont="1" applyBorder="1" applyAlignment="1" applyProtection="1">
      <alignment horizontal="center" vertical="center"/>
      <protection/>
    </xf>
    <xf numFmtId="1" fontId="118" fillId="0" borderId="22" xfId="90" applyNumberFormat="1" applyFont="1" applyBorder="1" applyAlignment="1" applyProtection="1">
      <alignment horizontal="center" vertical="center"/>
      <protection locked="0"/>
    </xf>
    <xf numFmtId="0" fontId="97" fillId="45" borderId="70" xfId="90" applyFill="1" applyBorder="1" applyAlignment="1" applyProtection="1">
      <alignment horizontal="center" vertical="center"/>
      <protection locked="0"/>
    </xf>
    <xf numFmtId="0" fontId="97" fillId="45" borderId="0" xfId="90" applyFill="1" applyBorder="1" applyAlignment="1" applyProtection="1">
      <alignment horizontal="center" vertical="center"/>
      <protection locked="0"/>
    </xf>
    <xf numFmtId="0" fontId="97" fillId="45" borderId="46" xfId="90" applyFill="1" applyBorder="1" applyAlignment="1" applyProtection="1">
      <alignment horizontal="center" vertical="center"/>
      <protection locked="0"/>
    </xf>
    <xf numFmtId="0" fontId="116" fillId="57" borderId="0" xfId="90" applyFont="1" applyFill="1" applyBorder="1" applyAlignment="1" applyProtection="1">
      <alignment horizontal="center" vertical="center"/>
      <protection locked="0"/>
    </xf>
    <xf numFmtId="0" fontId="30" fillId="0" borderId="0" xfId="88" applyFont="1" applyAlignment="1" applyProtection="1">
      <alignment horizontal="center" vertical="center"/>
      <protection/>
    </xf>
    <xf numFmtId="1" fontId="97" fillId="0" borderId="25" xfId="90" applyNumberFormat="1" applyBorder="1" applyAlignment="1" applyProtection="1">
      <alignment horizontal="center" vertical="center"/>
      <protection locked="0"/>
    </xf>
    <xf numFmtId="1" fontId="97" fillId="0" borderId="43" xfId="90" applyNumberFormat="1" applyBorder="1" applyAlignment="1" applyProtection="1">
      <alignment horizontal="center" vertical="center"/>
      <protection locked="0"/>
    </xf>
    <xf numFmtId="0" fontId="97" fillId="45" borderId="19" xfId="90" applyFill="1" applyBorder="1" applyAlignment="1" applyProtection="1">
      <alignment horizontal="center" vertical="center"/>
      <protection locked="0"/>
    </xf>
    <xf numFmtId="0" fontId="97" fillId="45" borderId="20" xfId="90" applyFill="1" applyBorder="1" applyAlignment="1" applyProtection="1">
      <alignment horizontal="center" vertical="center"/>
      <protection locked="0"/>
    </xf>
    <xf numFmtId="0" fontId="97" fillId="0" borderId="21" xfId="9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10" fillId="0" borderId="0" xfId="0" applyFont="1" applyAlignment="1" applyProtection="1">
      <alignment horizontal="center"/>
      <protection locked="0"/>
    </xf>
    <xf numFmtId="0" fontId="25" fillId="0" borderId="78" xfId="0" applyFont="1" applyFill="1" applyBorder="1" applyAlignment="1" applyProtection="1">
      <alignment horizontal="center" vertical="center"/>
      <protection/>
    </xf>
    <xf numFmtId="0" fontId="111" fillId="55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10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2" xfId="72"/>
    <cellStyle name="Erklärender Text" xfId="73"/>
    <cellStyle name="Erklärender Text 2" xfId="74"/>
    <cellStyle name="Excel Built-in Normal" xfId="75"/>
    <cellStyle name="Gut" xfId="76"/>
    <cellStyle name="Gut 2" xfId="77"/>
    <cellStyle name="Hyperlink" xfId="78"/>
    <cellStyle name="Comma" xfId="79"/>
    <cellStyle name="Neutral" xfId="80"/>
    <cellStyle name="Neutral 2" xfId="81"/>
    <cellStyle name="Notiz" xfId="82"/>
    <cellStyle name="Notiz 2" xfId="83"/>
    <cellStyle name="Percent" xfId="84"/>
    <cellStyle name="Schlecht" xfId="85"/>
    <cellStyle name="Schlecht 2" xfId="86"/>
    <cellStyle name="Standard 2" xfId="87"/>
    <cellStyle name="Standard 2 2" xfId="88"/>
    <cellStyle name="Standard 2 3" xfId="89"/>
    <cellStyle name="Standard 3" xfId="90"/>
    <cellStyle name="Standard 4" xfId="91"/>
    <cellStyle name="Standard 5" xfId="92"/>
    <cellStyle name="Standard 6" xfId="93"/>
    <cellStyle name="Standard_EM VR Startf. Jug.A" xfId="94"/>
    <cellStyle name="Standard_EM08 VR Startf. Jug.B" xfId="95"/>
    <cellStyle name="Überschrift" xfId="96"/>
    <cellStyle name="Überschrift 1" xfId="97"/>
    <cellStyle name="Überschrift 1 2" xfId="98"/>
    <cellStyle name="Überschrift 2" xfId="99"/>
    <cellStyle name="Überschrift 2 2" xfId="100"/>
    <cellStyle name="Überschrift 3" xfId="101"/>
    <cellStyle name="Überschrift 3 2" xfId="102"/>
    <cellStyle name="Überschrift 4" xfId="103"/>
    <cellStyle name="Überschrift 4 2" xfId="104"/>
    <cellStyle name="Überschrift 5" xfId="105"/>
    <cellStyle name="Verknüpfte Zelle" xfId="106"/>
    <cellStyle name="Verknüpfte Zelle 2" xfId="107"/>
    <cellStyle name="Currency" xfId="108"/>
    <cellStyle name="Currency [0]" xfId="109"/>
    <cellStyle name="Warnender Text" xfId="110"/>
    <cellStyle name="Warnender Text 2" xfId="111"/>
    <cellStyle name="Zelle überprüfen" xfId="112"/>
    <cellStyle name="Zelle überprüfen 2" xfId="113"/>
  </cellStyles>
  <dxfs count="726">
    <dxf>
      <fill>
        <patternFill>
          <bgColor theme="0" tint="-0.04997999966144562"/>
        </patternFill>
      </fill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b/>
        <i val="0"/>
        <name val="Cambria"/>
        <color auto="1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b/>
        <i val="0"/>
        <name val="Cambria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ill>
        <patternFill>
          <bgColor theme="0" tint="-0.04997999966144562"/>
        </patternFill>
      </fill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name val="Cambria"/>
        <color rgb="FF00B05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ill>
        <patternFill>
          <bgColor rgb="FFEEF3F8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color rgb="FF00B050"/>
      </font>
    </dxf>
    <dxf>
      <font>
        <color indexed="10"/>
      </font>
    </dxf>
    <dxf>
      <font>
        <color indexed="9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strike val="0"/>
        <color auto="1"/>
      </font>
    </dxf>
    <dxf>
      <font>
        <strike val="0"/>
        <color indexed="10"/>
      </font>
    </dxf>
    <dxf>
      <font>
        <strike val="0"/>
        <color indexed="17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</xdr:rowOff>
    </xdr:from>
    <xdr:to>
      <xdr:col>1</xdr:col>
      <xdr:colOff>9525</xdr:colOff>
      <xdr:row>5</xdr:row>
      <xdr:rowOff>190500</xdr:rowOff>
    </xdr:to>
    <xdr:pic>
      <xdr:nvPicPr>
        <xdr:cNvPr id="1" name="Picture 1" descr="Symbol OK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1</xdr:row>
      <xdr:rowOff>114300</xdr:rowOff>
    </xdr:from>
    <xdr:to>
      <xdr:col>10</xdr:col>
      <xdr:colOff>752475</xdr:colOff>
      <xdr:row>6</xdr:row>
      <xdr:rowOff>142875</xdr:rowOff>
    </xdr:to>
    <xdr:pic>
      <xdr:nvPicPr>
        <xdr:cNvPr id="2" name="Grafi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276225"/>
          <a:ext cx="76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9525</xdr:rowOff>
    </xdr:from>
    <xdr:to>
      <xdr:col>1</xdr:col>
      <xdr:colOff>466725</xdr:colOff>
      <xdr:row>6</xdr:row>
      <xdr:rowOff>47625</xdr:rowOff>
    </xdr:to>
    <xdr:pic>
      <xdr:nvPicPr>
        <xdr:cNvPr id="1" name="Picture 1" descr="Symbol OK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733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1</xdr:row>
      <xdr:rowOff>38100</xdr:rowOff>
    </xdr:from>
    <xdr:to>
      <xdr:col>10</xdr:col>
      <xdr:colOff>504825</xdr:colOff>
      <xdr:row>6</xdr:row>
      <xdr:rowOff>66675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200025"/>
          <a:ext cx="76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6" sqref="G6"/>
    </sheetView>
  </sheetViews>
  <sheetFormatPr defaultColWidth="11.421875" defaultRowHeight="12.75"/>
  <cols>
    <col min="1" max="1" width="11.140625" style="468" customWidth="1"/>
    <col min="2" max="2" width="11.28125" style="468" customWidth="1"/>
    <col min="3" max="3" width="13.00390625" style="468" customWidth="1"/>
    <col min="4" max="4" width="25.57421875" style="468" customWidth="1"/>
    <col min="5" max="7" width="9.421875" style="468" customWidth="1"/>
    <col min="8" max="8" width="12.8515625" style="468" customWidth="1"/>
  </cols>
  <sheetData>
    <row r="1" spans="1:8" ht="12.75">
      <c r="A1"/>
      <c r="B1"/>
      <c r="C1"/>
      <c r="D1"/>
      <c r="E1"/>
      <c r="F1"/>
      <c r="G1"/>
      <c r="H1"/>
    </row>
    <row r="2" spans="1:11" ht="12.75" customHeight="1">
      <c r="A2"/>
      <c r="B2" s="653" t="s">
        <v>578</v>
      </c>
      <c r="C2" s="653"/>
      <c r="D2" s="653"/>
      <c r="E2" s="653"/>
      <c r="F2" s="653"/>
      <c r="G2" s="653"/>
      <c r="H2" s="653"/>
      <c r="I2" s="653"/>
      <c r="J2" s="653"/>
      <c r="K2" s="557"/>
    </row>
    <row r="3" spans="1:11" ht="12.75" customHeight="1">
      <c r="A3"/>
      <c r="B3" s="653"/>
      <c r="C3" s="653"/>
      <c r="D3" s="653"/>
      <c r="E3" s="653"/>
      <c r="F3" s="653"/>
      <c r="G3" s="653"/>
      <c r="H3" s="653"/>
      <c r="I3" s="653"/>
      <c r="J3" s="653"/>
      <c r="K3" s="557"/>
    </row>
    <row r="4" spans="1:11" ht="12.75" customHeight="1">
      <c r="A4"/>
      <c r="B4" s="639" t="s">
        <v>579</v>
      </c>
      <c r="C4" s="639"/>
      <c r="D4" s="639"/>
      <c r="E4" s="639"/>
      <c r="F4" s="639"/>
      <c r="G4" s="639"/>
      <c r="H4" s="639"/>
      <c r="I4" s="639"/>
      <c r="J4" s="639"/>
      <c r="K4" s="639"/>
    </row>
    <row r="5" spans="1:11" ht="12.75" customHeight="1">
      <c r="A5"/>
      <c r="B5" s="639"/>
      <c r="C5" s="639"/>
      <c r="D5" s="639"/>
      <c r="E5" s="639"/>
      <c r="F5" s="639"/>
      <c r="G5" s="639"/>
      <c r="H5" s="639"/>
      <c r="I5" s="639"/>
      <c r="J5" s="639"/>
      <c r="K5" s="639"/>
    </row>
    <row r="6" spans="1:11" ht="23.25">
      <c r="A6"/>
      <c r="B6" s="479"/>
      <c r="C6" s="479"/>
      <c r="D6" s="479"/>
      <c r="E6" s="479"/>
      <c r="F6" s="479"/>
      <c r="G6" s="479"/>
      <c r="H6" s="479"/>
      <c r="I6" s="479"/>
      <c r="J6" s="479"/>
      <c r="K6" s="479"/>
    </row>
    <row r="7" spans="1:11" ht="24" thickBot="1">
      <c r="A7"/>
      <c r="B7" s="480"/>
      <c r="C7" s="480"/>
      <c r="D7" s="480"/>
      <c r="E7" s="480"/>
      <c r="F7" s="480"/>
      <c r="G7" s="480"/>
      <c r="H7" s="480"/>
      <c r="I7" s="480"/>
      <c r="J7" s="480"/>
      <c r="K7" s="480"/>
    </row>
    <row r="8" spans="1:11" ht="26.25" thickBot="1">
      <c r="A8" s="481" t="s">
        <v>553</v>
      </c>
      <c r="B8" s="482" t="s">
        <v>4</v>
      </c>
      <c r="C8" s="482" t="s">
        <v>493</v>
      </c>
      <c r="D8" s="482" t="s">
        <v>5</v>
      </c>
      <c r="E8" s="482" t="s">
        <v>558</v>
      </c>
      <c r="F8" s="482" t="s">
        <v>7</v>
      </c>
      <c r="G8" s="483" t="s">
        <v>554</v>
      </c>
      <c r="H8" s="483" t="s">
        <v>555</v>
      </c>
      <c r="I8" s="483" t="s">
        <v>13</v>
      </c>
      <c r="J8" s="484" t="s">
        <v>574</v>
      </c>
      <c r="K8" s="485" t="s">
        <v>14</v>
      </c>
    </row>
    <row r="9" spans="1:11" ht="12.75" customHeight="1">
      <c r="A9" s="640" t="s">
        <v>560</v>
      </c>
      <c r="B9" s="641"/>
      <c r="C9" s="641"/>
      <c r="D9" s="641"/>
      <c r="E9" s="641"/>
      <c r="F9" s="641"/>
      <c r="G9" s="641"/>
      <c r="H9" s="641"/>
      <c r="I9" s="641"/>
      <c r="J9" s="641"/>
      <c r="K9" s="642"/>
    </row>
    <row r="10" spans="1:11" ht="13.5" customHeight="1" thickBot="1">
      <c r="A10" s="643"/>
      <c r="B10" s="644"/>
      <c r="C10" s="644"/>
      <c r="D10" s="644"/>
      <c r="E10" s="644"/>
      <c r="F10" s="644"/>
      <c r="G10" s="644"/>
      <c r="H10" s="644"/>
      <c r="I10" s="644"/>
      <c r="J10" s="644"/>
      <c r="K10" s="645"/>
    </row>
    <row r="11" spans="1:11" ht="15.75">
      <c r="A11" s="486">
        <v>7</v>
      </c>
      <c r="B11" s="562" t="s">
        <v>492</v>
      </c>
      <c r="C11" s="565" t="s">
        <v>494</v>
      </c>
      <c r="D11" s="544" t="s">
        <v>502</v>
      </c>
      <c r="E11" s="545">
        <v>473</v>
      </c>
      <c r="F11" s="490">
        <v>334</v>
      </c>
      <c r="G11" s="491">
        <v>138</v>
      </c>
      <c r="H11" s="491">
        <v>12</v>
      </c>
      <c r="I11" s="492">
        <f aca="true" t="shared" si="0" ref="I11:I18">F11+G11</f>
        <v>472</v>
      </c>
      <c r="J11" s="492">
        <f aca="true" t="shared" si="1" ref="J11:J18">E11+I11</f>
        <v>945</v>
      </c>
      <c r="K11" s="493">
        <v>1</v>
      </c>
    </row>
    <row r="12" spans="1:11" ht="15.75">
      <c r="A12" s="494">
        <v>8</v>
      </c>
      <c r="B12" s="561" t="s">
        <v>489</v>
      </c>
      <c r="C12" s="566" t="s">
        <v>498</v>
      </c>
      <c r="D12" s="503" t="s">
        <v>305</v>
      </c>
      <c r="E12" s="546">
        <v>480</v>
      </c>
      <c r="F12" s="497">
        <v>339</v>
      </c>
      <c r="G12" s="498">
        <v>124</v>
      </c>
      <c r="H12" s="498">
        <v>15</v>
      </c>
      <c r="I12" s="499">
        <f t="shared" si="0"/>
        <v>463</v>
      </c>
      <c r="J12" s="499">
        <f t="shared" si="1"/>
        <v>943</v>
      </c>
      <c r="K12" s="500">
        <v>2</v>
      </c>
    </row>
    <row r="13" spans="1:11" ht="15.75">
      <c r="A13" s="494">
        <v>6</v>
      </c>
      <c r="B13" s="561" t="s">
        <v>484</v>
      </c>
      <c r="C13" s="566" t="s">
        <v>495</v>
      </c>
      <c r="D13" s="503" t="s">
        <v>111</v>
      </c>
      <c r="E13" s="546">
        <v>466</v>
      </c>
      <c r="F13" s="497">
        <v>342</v>
      </c>
      <c r="G13" s="498">
        <v>116</v>
      </c>
      <c r="H13" s="498">
        <v>15</v>
      </c>
      <c r="I13" s="499">
        <f t="shared" si="0"/>
        <v>458</v>
      </c>
      <c r="J13" s="499">
        <f t="shared" si="1"/>
        <v>924</v>
      </c>
      <c r="K13" s="500">
        <v>3</v>
      </c>
    </row>
    <row r="14" spans="1:11" ht="15.75">
      <c r="A14" s="494">
        <v>5</v>
      </c>
      <c r="B14" s="561" t="s">
        <v>485</v>
      </c>
      <c r="C14" s="566" t="s">
        <v>496</v>
      </c>
      <c r="D14" s="503" t="s">
        <v>78</v>
      </c>
      <c r="E14" s="546">
        <v>459</v>
      </c>
      <c r="F14" s="497">
        <v>333</v>
      </c>
      <c r="G14" s="498">
        <v>131</v>
      </c>
      <c r="H14" s="498">
        <v>16</v>
      </c>
      <c r="I14" s="499">
        <f t="shared" si="0"/>
        <v>464</v>
      </c>
      <c r="J14" s="499">
        <f t="shared" si="1"/>
        <v>923</v>
      </c>
      <c r="K14" s="500">
        <v>4</v>
      </c>
    </row>
    <row r="15" spans="1:11" ht="15.75">
      <c r="A15" s="494">
        <v>2</v>
      </c>
      <c r="B15" s="563" t="s">
        <v>490</v>
      </c>
      <c r="C15" s="567" t="s">
        <v>499</v>
      </c>
      <c r="D15" s="521" t="s">
        <v>78</v>
      </c>
      <c r="E15" s="546">
        <v>446</v>
      </c>
      <c r="F15" s="497">
        <v>327</v>
      </c>
      <c r="G15" s="498">
        <v>148</v>
      </c>
      <c r="H15" s="498">
        <v>11</v>
      </c>
      <c r="I15" s="499">
        <f t="shared" si="0"/>
        <v>475</v>
      </c>
      <c r="J15" s="499">
        <f t="shared" si="1"/>
        <v>921</v>
      </c>
      <c r="K15" s="500">
        <v>5</v>
      </c>
    </row>
    <row r="16" spans="1:11" ht="15.75">
      <c r="A16" s="494">
        <v>1</v>
      </c>
      <c r="B16" s="559" t="s">
        <v>491</v>
      </c>
      <c r="C16" s="568" t="s">
        <v>500</v>
      </c>
      <c r="D16" s="503" t="s">
        <v>352</v>
      </c>
      <c r="E16" s="546">
        <v>434</v>
      </c>
      <c r="F16" s="497">
        <v>329</v>
      </c>
      <c r="G16" s="498">
        <v>155</v>
      </c>
      <c r="H16" s="498">
        <v>9</v>
      </c>
      <c r="I16" s="499">
        <f t="shared" si="0"/>
        <v>484</v>
      </c>
      <c r="J16" s="499">
        <f t="shared" si="1"/>
        <v>918</v>
      </c>
      <c r="K16" s="500">
        <v>6</v>
      </c>
    </row>
    <row r="17" spans="1:11" ht="15.75">
      <c r="A17" s="494">
        <v>3</v>
      </c>
      <c r="B17" s="561" t="s">
        <v>488</v>
      </c>
      <c r="C17" s="566" t="s">
        <v>497</v>
      </c>
      <c r="D17" s="503" t="s">
        <v>501</v>
      </c>
      <c r="E17" s="546">
        <v>448</v>
      </c>
      <c r="F17" s="497">
        <v>317</v>
      </c>
      <c r="G17" s="497">
        <v>115</v>
      </c>
      <c r="H17" s="498">
        <v>22</v>
      </c>
      <c r="I17" s="499">
        <f t="shared" si="0"/>
        <v>432</v>
      </c>
      <c r="J17" s="499">
        <f t="shared" si="1"/>
        <v>880</v>
      </c>
      <c r="K17" s="504">
        <v>7</v>
      </c>
    </row>
    <row r="18" spans="1:11" ht="16.5" thickBot="1">
      <c r="A18" s="494">
        <v>4</v>
      </c>
      <c r="B18" s="564" t="s">
        <v>486</v>
      </c>
      <c r="C18" s="569" t="s">
        <v>496</v>
      </c>
      <c r="D18" s="547" t="s">
        <v>355</v>
      </c>
      <c r="E18" s="546">
        <v>457</v>
      </c>
      <c r="F18" s="510">
        <v>318</v>
      </c>
      <c r="G18" s="511">
        <v>91</v>
      </c>
      <c r="H18" s="511">
        <v>27</v>
      </c>
      <c r="I18" s="512">
        <f t="shared" si="0"/>
        <v>409</v>
      </c>
      <c r="J18" s="512">
        <f t="shared" si="1"/>
        <v>866</v>
      </c>
      <c r="K18" s="504">
        <v>8</v>
      </c>
    </row>
    <row r="19" spans="1:11" ht="20.25">
      <c r="A19" s="646" t="s">
        <v>575</v>
      </c>
      <c r="B19" s="647"/>
      <c r="C19" s="647"/>
      <c r="D19" s="647"/>
      <c r="E19" s="647"/>
      <c r="F19" s="647"/>
      <c r="G19" s="647"/>
      <c r="H19" s="515" t="s">
        <v>552</v>
      </c>
      <c r="I19" s="514">
        <f>SUM(I11:I18)</f>
        <v>3657</v>
      </c>
      <c r="J19" s="548"/>
      <c r="K19" s="516"/>
    </row>
    <row r="20" spans="1:11" ht="21" thickBot="1">
      <c r="A20" s="648"/>
      <c r="B20" s="649"/>
      <c r="C20" s="649"/>
      <c r="D20" s="649"/>
      <c r="E20" s="649"/>
      <c r="F20" s="649"/>
      <c r="G20" s="649"/>
      <c r="H20" s="517"/>
      <c r="I20" s="517"/>
      <c r="J20" s="549">
        <f aca="true" t="shared" si="2" ref="J20:J28">E20+I20</f>
        <v>0</v>
      </c>
      <c r="K20" s="518"/>
    </row>
    <row r="21" spans="1:11" ht="15.75">
      <c r="A21" s="486">
        <v>8</v>
      </c>
      <c r="B21" s="558" t="s">
        <v>484</v>
      </c>
      <c r="C21" s="570" t="s">
        <v>506</v>
      </c>
      <c r="D21" s="550" t="s">
        <v>576</v>
      </c>
      <c r="E21" s="546">
        <v>519</v>
      </c>
      <c r="F21" s="491">
        <v>367</v>
      </c>
      <c r="G21" s="491">
        <v>200</v>
      </c>
      <c r="H21" s="545">
        <v>4</v>
      </c>
      <c r="I21" s="492">
        <f aca="true" t="shared" si="3" ref="I21:I28">F21+G21</f>
        <v>567</v>
      </c>
      <c r="J21" s="492">
        <f t="shared" si="2"/>
        <v>1086</v>
      </c>
      <c r="K21" s="500">
        <v>1</v>
      </c>
    </row>
    <row r="22" spans="1:11" ht="15.75">
      <c r="A22" s="494">
        <v>5</v>
      </c>
      <c r="B22" s="559" t="s">
        <v>518</v>
      </c>
      <c r="C22" s="568" t="s">
        <v>519</v>
      </c>
      <c r="D22" s="551" t="s">
        <v>520</v>
      </c>
      <c r="E22" s="546">
        <v>468</v>
      </c>
      <c r="F22" s="498">
        <v>364</v>
      </c>
      <c r="G22" s="498">
        <v>167</v>
      </c>
      <c r="H22" s="552">
        <v>9</v>
      </c>
      <c r="I22" s="499">
        <f t="shared" si="3"/>
        <v>531</v>
      </c>
      <c r="J22" s="499">
        <f t="shared" si="2"/>
        <v>999</v>
      </c>
      <c r="K22" s="500">
        <v>2</v>
      </c>
    </row>
    <row r="23" spans="1:11" ht="15.75">
      <c r="A23" s="494">
        <v>6</v>
      </c>
      <c r="B23" s="559" t="s">
        <v>503</v>
      </c>
      <c r="C23" s="568" t="s">
        <v>504</v>
      </c>
      <c r="D23" s="496" t="s">
        <v>111</v>
      </c>
      <c r="E23" s="546">
        <v>476</v>
      </c>
      <c r="F23" s="498">
        <v>363</v>
      </c>
      <c r="G23" s="498">
        <v>147</v>
      </c>
      <c r="H23" s="552">
        <v>12</v>
      </c>
      <c r="I23" s="499">
        <f t="shared" si="3"/>
        <v>510</v>
      </c>
      <c r="J23" s="499">
        <f t="shared" si="2"/>
        <v>986</v>
      </c>
      <c r="K23" s="500">
        <v>3</v>
      </c>
    </row>
    <row r="24" spans="1:11" ht="15.75">
      <c r="A24" s="494">
        <v>7</v>
      </c>
      <c r="B24" s="559" t="s">
        <v>515</v>
      </c>
      <c r="C24" s="568" t="s">
        <v>512</v>
      </c>
      <c r="D24" s="503" t="s">
        <v>31</v>
      </c>
      <c r="E24" s="546">
        <v>478</v>
      </c>
      <c r="F24" s="498">
        <v>345</v>
      </c>
      <c r="G24" s="498">
        <v>154</v>
      </c>
      <c r="H24" s="552">
        <v>15</v>
      </c>
      <c r="I24" s="499">
        <f t="shared" si="3"/>
        <v>499</v>
      </c>
      <c r="J24" s="499">
        <f t="shared" si="2"/>
        <v>977</v>
      </c>
      <c r="K24" s="500">
        <v>4</v>
      </c>
    </row>
    <row r="25" spans="1:11" ht="15.75">
      <c r="A25" s="494">
        <v>4</v>
      </c>
      <c r="B25" s="560" t="s">
        <v>507</v>
      </c>
      <c r="C25" s="571" t="s">
        <v>508</v>
      </c>
      <c r="D25" s="553" t="s">
        <v>509</v>
      </c>
      <c r="E25" s="546">
        <v>457</v>
      </c>
      <c r="F25" s="498">
        <v>329</v>
      </c>
      <c r="G25" s="498">
        <v>154</v>
      </c>
      <c r="H25" s="552">
        <v>13</v>
      </c>
      <c r="I25" s="499">
        <f t="shared" si="3"/>
        <v>483</v>
      </c>
      <c r="J25" s="499">
        <f t="shared" si="2"/>
        <v>940</v>
      </c>
      <c r="K25" s="500">
        <v>5</v>
      </c>
    </row>
    <row r="26" spans="1:11" ht="15.75">
      <c r="A26" s="494">
        <v>1</v>
      </c>
      <c r="B26" s="559" t="s">
        <v>510</v>
      </c>
      <c r="C26" s="568" t="s">
        <v>511</v>
      </c>
      <c r="D26" s="496" t="s">
        <v>71</v>
      </c>
      <c r="E26" s="546">
        <v>442</v>
      </c>
      <c r="F26" s="498">
        <v>310</v>
      </c>
      <c r="G26" s="498">
        <v>155</v>
      </c>
      <c r="H26" s="552">
        <v>9</v>
      </c>
      <c r="I26" s="499">
        <f t="shared" si="3"/>
        <v>465</v>
      </c>
      <c r="J26" s="499">
        <f t="shared" si="2"/>
        <v>907</v>
      </c>
      <c r="K26" s="500">
        <v>6</v>
      </c>
    </row>
    <row r="27" spans="1:11" ht="15.75">
      <c r="A27" s="494">
        <v>2</v>
      </c>
      <c r="B27" s="561" t="s">
        <v>513</v>
      </c>
      <c r="C27" s="566" t="s">
        <v>514</v>
      </c>
      <c r="D27" s="503" t="s">
        <v>78</v>
      </c>
      <c r="E27" s="546">
        <v>444</v>
      </c>
      <c r="F27" s="498">
        <v>331</v>
      </c>
      <c r="G27" s="498">
        <v>129</v>
      </c>
      <c r="H27" s="552">
        <v>12</v>
      </c>
      <c r="I27" s="499">
        <f t="shared" si="3"/>
        <v>460</v>
      </c>
      <c r="J27" s="499">
        <f t="shared" si="2"/>
        <v>904</v>
      </c>
      <c r="K27" s="500">
        <v>7</v>
      </c>
    </row>
    <row r="28" spans="1:11" ht="16.5" thickBot="1">
      <c r="A28" s="494">
        <v>3</v>
      </c>
      <c r="B28" s="561" t="s">
        <v>516</v>
      </c>
      <c r="C28" s="566" t="s">
        <v>517</v>
      </c>
      <c r="D28" s="503" t="s">
        <v>392</v>
      </c>
      <c r="E28" s="546">
        <v>450</v>
      </c>
      <c r="F28" s="511">
        <v>321</v>
      </c>
      <c r="G28" s="511">
        <v>128</v>
      </c>
      <c r="H28" s="554">
        <v>13</v>
      </c>
      <c r="I28" s="512">
        <f t="shared" si="3"/>
        <v>449</v>
      </c>
      <c r="J28" s="512">
        <f t="shared" si="2"/>
        <v>899</v>
      </c>
      <c r="K28" s="555">
        <v>8</v>
      </c>
    </row>
    <row r="29" spans="1:11" ht="20.25">
      <c r="A29" s="525"/>
      <c r="B29" s="525"/>
      <c r="C29" s="525"/>
      <c r="D29" s="525"/>
      <c r="E29" s="525"/>
      <c r="F29" s="525"/>
      <c r="G29" s="525"/>
      <c r="H29" s="556" t="s">
        <v>552</v>
      </c>
      <c r="I29" s="514">
        <f>SUM(I21:I28)</f>
        <v>3964</v>
      </c>
      <c r="J29" s="525"/>
      <c r="K29" s="525"/>
    </row>
    <row r="30" spans="1:11" ht="12.75" customHeight="1">
      <c r="A30" s="650" t="s">
        <v>483</v>
      </c>
      <c r="B30" s="652" t="s">
        <v>577</v>
      </c>
      <c r="C30" s="652"/>
      <c r="D30" s="652"/>
      <c r="E30" s="652"/>
      <c r="F30" s="652"/>
      <c r="G30" s="652"/>
      <c r="H30" s="652"/>
      <c r="I30" s="652"/>
      <c r="J30" s="652"/>
      <c r="K30" s="652"/>
    </row>
    <row r="31" spans="1:11" ht="12.75" customHeight="1">
      <c r="A31" s="651"/>
      <c r="B31" s="652"/>
      <c r="C31" s="652"/>
      <c r="D31" s="652"/>
      <c r="E31" s="652"/>
      <c r="F31" s="652"/>
      <c r="G31" s="652"/>
      <c r="H31" s="652"/>
      <c r="I31" s="652"/>
      <c r="J31" s="652"/>
      <c r="K31" s="652"/>
    </row>
    <row r="32" spans="1:11" ht="12.75" customHeight="1">
      <c r="A32"/>
      <c r="B32" s="652"/>
      <c r="C32" s="652"/>
      <c r="D32" s="652"/>
      <c r="E32" s="652"/>
      <c r="F32" s="652"/>
      <c r="G32" s="652"/>
      <c r="H32" s="652"/>
      <c r="I32" s="652"/>
      <c r="J32" s="652"/>
      <c r="K32" s="652"/>
    </row>
  </sheetData>
  <sheetProtection/>
  <mergeCells count="6">
    <mergeCell ref="B4:K5"/>
    <mergeCell ref="A9:K10"/>
    <mergeCell ref="A19:G20"/>
    <mergeCell ref="A30:A31"/>
    <mergeCell ref="B30:K32"/>
    <mergeCell ref="B2:J3"/>
  </mergeCells>
  <conditionalFormatting sqref="J20 I21:I28 I11:I18">
    <cfRule type="cellIs" priority="1" dxfId="310" operator="equal" stopIfTrue="1">
      <formula>0</formula>
    </cfRule>
    <cfRule type="cellIs" priority="2" dxfId="7" operator="between" stopIfTrue="1">
      <formula>470</formula>
      <formula>499</formula>
    </cfRule>
    <cfRule type="cellIs" priority="3" dxfId="707" operator="greaterThanOrEqual" stopIfTrue="1">
      <formula>500</formula>
    </cfRule>
  </conditionalFormatting>
  <conditionalFormatting sqref="F11">
    <cfRule type="cellIs" priority="4" dxfId="1" operator="greaterThanOrEqual" stopIfTrue="1">
      <formula>430</formula>
    </cfRule>
    <cfRule type="cellIs" priority="5" dxfId="7" operator="between" stopIfTrue="1">
      <formula>400</formula>
      <formula>429</formula>
    </cfRule>
    <cfRule type="cellIs" priority="6" dxfId="5" operator="between" stopIfTrue="1">
      <formula>1</formula>
      <formula>399</formula>
    </cfRule>
  </conditionalFormatting>
  <conditionalFormatting sqref="J21:J28 J11:J18">
    <cfRule type="cellIs" priority="7" dxfId="310" operator="equal" stopIfTrue="1">
      <formula>0</formula>
    </cfRule>
    <cfRule type="cellIs" priority="8" dxfId="7" operator="between" stopIfTrue="1">
      <formula>940</formula>
      <formula>999</formula>
    </cfRule>
    <cfRule type="cellIs" priority="9" dxfId="707" operator="greaterThanOrEqual" stopIfTrue="1">
      <formula>1000</formula>
    </cfRule>
  </conditionalFormatting>
  <printOptions/>
  <pageMargins left="0.5118110236220472" right="0.11811023622047245" top="0.7874015748031497" bottom="0.3937007874015748" header="0.31496062992125984" footer="0.31496062992125984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PageLayoutView="0" workbookViewId="0" topLeftCell="D10">
      <selection activeCell="AA26" sqref="AA26:AB26"/>
    </sheetView>
  </sheetViews>
  <sheetFormatPr defaultColWidth="11.421875" defaultRowHeight="12.75"/>
  <cols>
    <col min="1" max="1" width="23.57421875" style="391" customWidth="1"/>
    <col min="2" max="5" width="6.421875" style="396" customWidth="1"/>
    <col min="6" max="6" width="4.140625" style="397" customWidth="1"/>
    <col min="7" max="7" width="4.140625" style="391" customWidth="1"/>
    <col min="8" max="8" width="4.140625" style="398" customWidth="1"/>
    <col min="9" max="9" width="6.421875" style="391" customWidth="1"/>
    <col min="10" max="10" width="23.57421875" style="391" customWidth="1"/>
    <col min="11" max="14" width="6.421875" style="391" customWidth="1"/>
    <col min="15" max="15" width="4.140625" style="391" customWidth="1"/>
    <col min="16" max="16" width="4.7109375" style="391" customWidth="1"/>
    <col min="17" max="17" width="4.140625" style="391" customWidth="1"/>
    <col min="18" max="18" width="6.421875" style="391" customWidth="1"/>
    <col min="19" max="26" width="5.7109375" style="391" hidden="1" customWidth="1"/>
    <col min="27" max="16384" width="11.421875" style="391" customWidth="1"/>
  </cols>
  <sheetData>
    <row r="1" spans="1:25" ht="35.25">
      <c r="A1" s="102" t="s">
        <v>475</v>
      </c>
      <c r="B1" s="392"/>
      <c r="C1" s="392"/>
      <c r="D1" s="392"/>
      <c r="E1" s="392"/>
      <c r="F1" s="393"/>
      <c r="G1" s="392"/>
      <c r="H1" s="394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25" ht="35.25">
      <c r="A2" s="102"/>
      <c r="B2" s="392"/>
      <c r="C2" s="392"/>
      <c r="D2" s="392"/>
      <c r="E2" s="392"/>
      <c r="F2" s="393"/>
      <c r="G2" s="392"/>
      <c r="H2" s="394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</row>
    <row r="3" spans="1:10" ht="15">
      <c r="A3" s="395" t="s">
        <v>477</v>
      </c>
      <c r="J3" s="395" t="s">
        <v>126</v>
      </c>
    </row>
    <row r="4" spans="1:10" ht="15">
      <c r="A4" s="399" t="s">
        <v>35</v>
      </c>
      <c r="B4" s="400" t="s">
        <v>36</v>
      </c>
      <c r="C4" s="400" t="s">
        <v>37</v>
      </c>
      <c r="D4" s="400" t="s">
        <v>38</v>
      </c>
      <c r="E4" s="400" t="s">
        <v>39</v>
      </c>
      <c r="F4" s="401" t="s">
        <v>40</v>
      </c>
      <c r="H4" s="402" t="s">
        <v>44</v>
      </c>
      <c r="J4" s="403" t="s">
        <v>138</v>
      </c>
    </row>
    <row r="5" spans="1:10" ht="15" customHeight="1">
      <c r="A5" s="96" t="s">
        <v>242</v>
      </c>
      <c r="B5" s="97">
        <v>94</v>
      </c>
      <c r="C5" s="97">
        <v>36</v>
      </c>
      <c r="D5" s="97">
        <v>0</v>
      </c>
      <c r="E5" s="98">
        <f>SUM(B5:C5)</f>
        <v>130</v>
      </c>
      <c r="F5" s="227">
        <f>IF(E5&gt;E10,1,IF(E5&lt;E10,0,0.5))</f>
        <v>0</v>
      </c>
      <c r="G5" s="671">
        <f>SUM(F5:F8)</f>
        <v>2</v>
      </c>
      <c r="H5" s="665"/>
      <c r="J5" s="403"/>
    </row>
    <row r="6" spans="1:10" ht="15" customHeight="1">
      <c r="A6" s="452" t="str">
        <f>IF(ISERROR(INDEX('Fr'!$C$7:$C$30,MATCH(A5,VLFrauen,0))),"",INDEX('Fr'!$C$7:$C$30,MATCH(A5,VLFrauen,0)))</f>
        <v>SC Riesa</v>
      </c>
      <c r="B6" s="97">
        <v>101</v>
      </c>
      <c r="C6" s="97">
        <v>61</v>
      </c>
      <c r="D6" s="97">
        <v>1</v>
      </c>
      <c r="E6" s="98">
        <f>SUM(B6:C6)</f>
        <v>162</v>
      </c>
      <c r="F6" s="227">
        <f>IF(E6&gt;E11,1,IF(E6&lt;E11,0,0.5))</f>
        <v>1</v>
      </c>
      <c r="G6" s="663"/>
      <c r="H6" s="665"/>
      <c r="J6" s="403"/>
    </row>
    <row r="7" spans="1:10" ht="15" customHeight="1">
      <c r="A7" s="666">
        <f>SUM(E5:E8)</f>
        <v>538</v>
      </c>
      <c r="B7" s="97">
        <v>105</v>
      </c>
      <c r="C7" s="97">
        <v>25</v>
      </c>
      <c r="D7" s="97">
        <v>2</v>
      </c>
      <c r="E7" s="98">
        <f>SUM(B7:C7)</f>
        <v>130</v>
      </c>
      <c r="F7" s="227">
        <f>IF(E7&gt;E12,1,IF(E7&lt;E12,0,0.5))</f>
        <v>1</v>
      </c>
      <c r="G7" s="663"/>
      <c r="H7" s="665"/>
      <c r="J7" s="403"/>
    </row>
    <row r="8" spans="1:10" ht="15" customHeight="1">
      <c r="A8" s="667"/>
      <c r="B8" s="97">
        <v>81</v>
      </c>
      <c r="C8" s="97">
        <v>35</v>
      </c>
      <c r="D8" s="97">
        <v>2</v>
      </c>
      <c r="E8" s="98">
        <f>SUM(B8:C8)</f>
        <v>116</v>
      </c>
      <c r="F8" s="227">
        <f>IF(E8&gt;E13,1,IF(E8&lt;E13,0,0.5))</f>
        <v>0</v>
      </c>
      <c r="G8" s="663"/>
      <c r="H8" s="665"/>
      <c r="J8" s="403"/>
    </row>
    <row r="9" spans="1:10" ht="15">
      <c r="A9" s="673" t="s">
        <v>58</v>
      </c>
      <c r="B9" s="674"/>
      <c r="C9" s="674"/>
      <c r="D9" s="674"/>
      <c r="E9" s="674"/>
      <c r="F9" s="674"/>
      <c r="G9" s="674"/>
      <c r="H9" s="675"/>
      <c r="J9" s="403"/>
    </row>
    <row r="10" spans="1:17" ht="14.25" customHeight="1">
      <c r="A10" s="96" t="s">
        <v>243</v>
      </c>
      <c r="B10" s="97">
        <v>86</v>
      </c>
      <c r="C10" s="97">
        <v>50</v>
      </c>
      <c r="D10" s="97">
        <v>1</v>
      </c>
      <c r="E10" s="98">
        <f>SUM(B10:C10)</f>
        <v>136</v>
      </c>
      <c r="F10" s="227">
        <f>IF(E10&gt;E5,1,IF(E10&lt;E5,0,0.5))</f>
        <v>1</v>
      </c>
      <c r="G10" s="671">
        <f>SUM(F10:F13)</f>
        <v>2</v>
      </c>
      <c r="H10" s="665"/>
      <c r="J10" s="676" t="s">
        <v>142</v>
      </c>
      <c r="K10" s="676"/>
      <c r="L10" s="676"/>
      <c r="M10" s="676"/>
      <c r="N10" s="676"/>
      <c r="O10" s="676"/>
      <c r="P10" s="676"/>
      <c r="Q10" s="676"/>
    </row>
    <row r="11" spans="1:17" ht="14.25" customHeight="1">
      <c r="A11" s="452" t="str">
        <f>IF(ISERROR(INDEX('Fr'!$C$7:$C$30,MATCH(A10,VLFrauen,0))),"",INDEX('Fr'!$C$7:$C$30,MATCH(A10,VLFrauen,0)))</f>
        <v>BSV Chemie Radebeul</v>
      </c>
      <c r="B11" s="97">
        <v>85</v>
      </c>
      <c r="C11" s="97">
        <v>45</v>
      </c>
      <c r="D11" s="97">
        <v>0</v>
      </c>
      <c r="E11" s="98">
        <f>SUM(B11:C11)</f>
        <v>130</v>
      </c>
      <c r="F11" s="227">
        <f>IF(E11&gt;E6,1,IF(E11&lt;E6,0,0.5))</f>
        <v>0</v>
      </c>
      <c r="G11" s="663"/>
      <c r="H11" s="665"/>
      <c r="J11" s="676"/>
      <c r="K11" s="676"/>
      <c r="L11" s="676"/>
      <c r="M11" s="676"/>
      <c r="N11" s="676"/>
      <c r="O11" s="676"/>
      <c r="P11" s="676"/>
      <c r="Q11" s="676"/>
    </row>
    <row r="12" spans="1:17" ht="14.25" customHeight="1">
      <c r="A12" s="666">
        <f>SUM(E10:E13)</f>
        <v>517</v>
      </c>
      <c r="B12" s="97">
        <v>95</v>
      </c>
      <c r="C12" s="97">
        <v>34</v>
      </c>
      <c r="D12" s="97">
        <v>1</v>
      </c>
      <c r="E12" s="98">
        <f>SUM(B12:C12)</f>
        <v>129</v>
      </c>
      <c r="F12" s="227">
        <f>IF(E12&gt;E7,1,IF(E12&lt;E7,0,0.5))</f>
        <v>0</v>
      </c>
      <c r="G12" s="663"/>
      <c r="H12" s="665"/>
      <c r="J12" s="399"/>
      <c r="K12" s="399"/>
      <c r="L12" s="399"/>
      <c r="M12" s="399"/>
      <c r="N12" s="399"/>
      <c r="O12" s="399"/>
      <c r="P12" s="399"/>
      <c r="Q12" s="399"/>
    </row>
    <row r="13" spans="1:26" ht="14.25" customHeight="1">
      <c r="A13" s="667"/>
      <c r="B13" s="97">
        <v>78</v>
      </c>
      <c r="C13" s="97">
        <v>44</v>
      </c>
      <c r="D13" s="97">
        <v>2</v>
      </c>
      <c r="E13" s="98">
        <f>SUM(B13:C13)</f>
        <v>122</v>
      </c>
      <c r="F13" s="227">
        <f>IF(E13&gt;E8,1,IF(E13&lt;E8,0,0.5))</f>
        <v>1</v>
      </c>
      <c r="G13" s="663"/>
      <c r="H13" s="665"/>
      <c r="J13" s="442" t="s">
        <v>35</v>
      </c>
      <c r="K13" s="443" t="s">
        <v>36</v>
      </c>
      <c r="L13" s="443" t="s">
        <v>37</v>
      </c>
      <c r="M13" s="443" t="s">
        <v>38</v>
      </c>
      <c r="N13" s="443" t="s">
        <v>39</v>
      </c>
      <c r="O13" s="444" t="s">
        <v>40</v>
      </c>
      <c r="P13" s="442"/>
      <c r="Q13" s="445" t="s">
        <v>44</v>
      </c>
      <c r="S13" s="453" t="s">
        <v>221</v>
      </c>
      <c r="T13" s="453" t="s">
        <v>221</v>
      </c>
      <c r="U13" s="453" t="s">
        <v>221</v>
      </c>
      <c r="V13" s="453" t="s">
        <v>221</v>
      </c>
      <c r="W13" s="453" t="s">
        <v>40</v>
      </c>
      <c r="X13" s="453" t="s">
        <v>40</v>
      </c>
      <c r="Y13" s="453" t="s">
        <v>40</v>
      </c>
      <c r="Z13" s="453" t="s">
        <v>40</v>
      </c>
    </row>
    <row r="14" spans="10:26" ht="14.25" customHeight="1">
      <c r="J14" s="96" t="s">
        <v>242</v>
      </c>
      <c r="K14" s="97">
        <v>90</v>
      </c>
      <c r="L14" s="98">
        <f>N14-K14</f>
        <v>41</v>
      </c>
      <c r="M14" s="97">
        <v>1</v>
      </c>
      <c r="N14" s="97">
        <v>131</v>
      </c>
      <c r="O14" s="227">
        <f>W14</f>
        <v>3</v>
      </c>
      <c r="P14" s="671">
        <f>SUM(O14:O17)</f>
        <v>8</v>
      </c>
      <c r="Q14" s="665"/>
      <c r="S14" s="453">
        <f aca="true" t="shared" si="0" ref="S14:S29">N14</f>
        <v>131</v>
      </c>
      <c r="T14" s="453">
        <f>N18</f>
        <v>126</v>
      </c>
      <c r="U14" s="453">
        <f>N22</f>
        <v>143</v>
      </c>
      <c r="V14" s="453">
        <f>N26</f>
        <v>129</v>
      </c>
      <c r="W14" s="453">
        <f>IF(S14="","",5-_xlfn.RANK.AVG(S14,$S14:$V14,0))</f>
        <v>3</v>
      </c>
      <c r="X14" s="453">
        <f aca="true" t="shared" si="1" ref="X14:Z17">IF(T14="","",5-_xlfn.RANK.AVG(T14,$S14:$V14,0))</f>
        <v>1</v>
      </c>
      <c r="Y14" s="453">
        <f t="shared" si="1"/>
        <v>4</v>
      </c>
      <c r="Z14" s="453">
        <f t="shared" si="1"/>
        <v>2</v>
      </c>
    </row>
    <row r="15" spans="1:26" ht="14.25" customHeight="1">
      <c r="A15" s="96" t="s">
        <v>413</v>
      </c>
      <c r="B15" s="97">
        <v>95</v>
      </c>
      <c r="C15" s="97">
        <v>27</v>
      </c>
      <c r="D15" s="97">
        <v>3</v>
      </c>
      <c r="E15" s="98">
        <f>SUM(B15:C15)</f>
        <v>122</v>
      </c>
      <c r="F15" s="227">
        <f>IF(E15&gt;E20,1,IF(E15&lt;E20,0,0.5))</f>
        <v>0</v>
      </c>
      <c r="G15" s="671">
        <f>SUM(F15:F18)</f>
        <v>0</v>
      </c>
      <c r="H15" s="665"/>
      <c r="J15" s="404" t="str">
        <f>IF(ISERROR(INDEX('Fr'!$C$7:$C$30,MATCH(J14,VLFrauen,0))),"",INDEX('Fr'!$C$7:$C$30,MATCH(J14,VLFrauen,0)))</f>
        <v>SC Riesa</v>
      </c>
      <c r="K15" s="97">
        <v>80</v>
      </c>
      <c r="L15" s="98">
        <f aca="true" t="shared" si="2" ref="L15:L29">N15-K15</f>
        <v>31</v>
      </c>
      <c r="M15" s="97">
        <v>3</v>
      </c>
      <c r="N15" s="97">
        <v>111</v>
      </c>
      <c r="O15" s="227">
        <f>W15</f>
        <v>1</v>
      </c>
      <c r="P15" s="663"/>
      <c r="Q15" s="665"/>
      <c r="S15" s="453">
        <f t="shared" si="0"/>
        <v>111</v>
      </c>
      <c r="T15" s="453">
        <f>N19</f>
        <v>135</v>
      </c>
      <c r="U15" s="453">
        <f>N23</f>
        <v>125</v>
      </c>
      <c r="V15" s="453">
        <f>N27</f>
        <v>117</v>
      </c>
      <c r="W15" s="453">
        <f>IF(S15="","",5-_xlfn.RANK.AVG(S15,$S15:$V15,0))</f>
        <v>1</v>
      </c>
      <c r="X15" s="453">
        <f t="shared" si="1"/>
        <v>4</v>
      </c>
      <c r="Y15" s="453">
        <f t="shared" si="1"/>
        <v>3</v>
      </c>
      <c r="Z15" s="453">
        <f t="shared" si="1"/>
        <v>2</v>
      </c>
    </row>
    <row r="16" spans="1:26" ht="14.25" customHeight="1">
      <c r="A16" s="452" t="str">
        <f>IF(ISERROR(INDEX('Fr'!$C$7:$C$30,MATCH(A15,VLFrauen,0))),"",INDEX('Fr'!$C$7:$C$30,MATCH(A15,VLFrauen,0)))</f>
        <v>KSV Neustadt</v>
      </c>
      <c r="B16" s="97">
        <v>90</v>
      </c>
      <c r="C16" s="97">
        <v>25</v>
      </c>
      <c r="D16" s="97">
        <v>3</v>
      </c>
      <c r="E16" s="98">
        <f>SUM(B16:C16)</f>
        <v>115</v>
      </c>
      <c r="F16" s="227">
        <f>IF(E16&gt;E21,1,IF(E16&lt;E21,0,0.5))</f>
        <v>0</v>
      </c>
      <c r="G16" s="663"/>
      <c r="H16" s="665"/>
      <c r="J16" s="666">
        <f>SUM(N14:N17)</f>
        <v>489</v>
      </c>
      <c r="K16" s="97">
        <v>85</v>
      </c>
      <c r="L16" s="98">
        <f t="shared" si="2"/>
        <v>45</v>
      </c>
      <c r="M16" s="97">
        <v>1</v>
      </c>
      <c r="N16" s="97">
        <v>130</v>
      </c>
      <c r="O16" s="227">
        <f>W16</f>
        <v>3</v>
      </c>
      <c r="P16" s="663"/>
      <c r="Q16" s="665"/>
      <c r="R16" s="626" t="s">
        <v>605</v>
      </c>
      <c r="S16" s="453">
        <f t="shared" si="0"/>
        <v>130</v>
      </c>
      <c r="T16" s="453">
        <f>N20</f>
        <v>128</v>
      </c>
      <c r="U16" s="453">
        <f>N24</f>
        <v>131</v>
      </c>
      <c r="V16" s="453">
        <f>N28</f>
        <v>111</v>
      </c>
      <c r="W16" s="453">
        <f>IF(S16="","",5-_xlfn.RANK.AVG(S16,$S16:$V16,0))</f>
        <v>3</v>
      </c>
      <c r="X16" s="453">
        <f t="shared" si="1"/>
        <v>2</v>
      </c>
      <c r="Y16" s="453">
        <f t="shared" si="1"/>
        <v>4</v>
      </c>
      <c r="Z16" s="453">
        <f t="shared" si="1"/>
        <v>1</v>
      </c>
    </row>
    <row r="17" spans="1:26" ht="14.25" customHeight="1" thickBot="1">
      <c r="A17" s="666">
        <f>SUM(E15:E18)</f>
        <v>481</v>
      </c>
      <c r="B17" s="97">
        <v>88</v>
      </c>
      <c r="C17" s="97">
        <v>34</v>
      </c>
      <c r="D17" s="97">
        <v>3</v>
      </c>
      <c r="E17" s="98">
        <f>SUM(B17:C17)</f>
        <v>122</v>
      </c>
      <c r="F17" s="227">
        <f>IF(E17&gt;E22,1,IF(E17&lt;E22,0,0.5))</f>
        <v>0</v>
      </c>
      <c r="G17" s="663"/>
      <c r="H17" s="665"/>
      <c r="J17" s="670"/>
      <c r="K17" s="382">
        <v>82</v>
      </c>
      <c r="L17" s="383">
        <f t="shared" si="2"/>
        <v>35</v>
      </c>
      <c r="M17" s="382">
        <v>4</v>
      </c>
      <c r="N17" s="382">
        <v>117</v>
      </c>
      <c r="O17" s="384">
        <f>W17</f>
        <v>1</v>
      </c>
      <c r="P17" s="668"/>
      <c r="Q17" s="669"/>
      <c r="S17" s="453">
        <f t="shared" si="0"/>
        <v>117</v>
      </c>
      <c r="T17" s="453">
        <f>N21</f>
        <v>118</v>
      </c>
      <c r="U17" s="453">
        <f>N25</f>
        <v>128</v>
      </c>
      <c r="V17" s="453">
        <f>N29</f>
        <v>140</v>
      </c>
      <c r="W17" s="453">
        <f>IF(S17="","",5-_xlfn.RANK.AVG(S17,$S17:$V17,0))</f>
        <v>1</v>
      </c>
      <c r="X17" s="453">
        <f t="shared" si="1"/>
        <v>2</v>
      </c>
      <c r="Y17" s="453">
        <f t="shared" si="1"/>
        <v>3</v>
      </c>
      <c r="Z17" s="453">
        <f t="shared" si="1"/>
        <v>4</v>
      </c>
    </row>
    <row r="18" spans="1:28" ht="14.25" customHeight="1">
      <c r="A18" s="667"/>
      <c r="B18" s="97">
        <v>81</v>
      </c>
      <c r="C18" s="97">
        <v>41</v>
      </c>
      <c r="D18" s="97">
        <v>3</v>
      </c>
      <c r="E18" s="98">
        <f>SUM(B18:C18)</f>
        <v>122</v>
      </c>
      <c r="F18" s="227">
        <f>IF(E18&gt;E23,1,IF(E18&lt;E23,0,0.5))</f>
        <v>0</v>
      </c>
      <c r="G18" s="663"/>
      <c r="H18" s="665"/>
      <c r="J18" s="385" t="s">
        <v>83</v>
      </c>
      <c r="K18" s="386">
        <v>75</v>
      </c>
      <c r="L18" s="387">
        <f t="shared" si="2"/>
        <v>51</v>
      </c>
      <c r="M18" s="386">
        <v>2</v>
      </c>
      <c r="N18" s="386">
        <v>126</v>
      </c>
      <c r="O18" s="388">
        <f>X14</f>
        <v>1</v>
      </c>
      <c r="P18" s="662">
        <f>SUM(O18:O21)</f>
        <v>9</v>
      </c>
      <c r="Q18" s="664"/>
      <c r="R18" s="624"/>
      <c r="S18" s="391">
        <f t="shared" si="0"/>
        <v>126</v>
      </c>
      <c r="AA18" s="619" t="s">
        <v>610</v>
      </c>
      <c r="AB18" s="628"/>
    </row>
    <row r="19" spans="1:19" ht="14.25" customHeight="1">
      <c r="A19" s="673" t="s">
        <v>61</v>
      </c>
      <c r="B19" s="674"/>
      <c r="C19" s="674"/>
      <c r="D19" s="674"/>
      <c r="E19" s="674"/>
      <c r="F19" s="674"/>
      <c r="G19" s="674"/>
      <c r="H19" s="675"/>
      <c r="J19" s="404" t="str">
        <f>IF(ISERROR(INDEX('Fr'!$C$7:$C$30,MATCH(J18,VLFrauen,0))),"",INDEX('Fr'!$C$7:$C$30,MATCH(J18,VLFrauen,0)))</f>
        <v>MSV Bautzen 04</v>
      </c>
      <c r="K19" s="97">
        <v>86</v>
      </c>
      <c r="L19" s="98">
        <f t="shared" si="2"/>
        <v>49</v>
      </c>
      <c r="M19" s="97">
        <v>0</v>
      </c>
      <c r="N19" s="97">
        <v>135</v>
      </c>
      <c r="O19" s="227">
        <f>X15</f>
        <v>4</v>
      </c>
      <c r="P19" s="663"/>
      <c r="Q19" s="665"/>
      <c r="R19" s="625"/>
      <c r="S19" s="391">
        <f t="shared" si="0"/>
        <v>135</v>
      </c>
    </row>
    <row r="20" spans="1:19" ht="14.25" customHeight="1">
      <c r="A20" s="96" t="s">
        <v>83</v>
      </c>
      <c r="B20" s="97">
        <v>87</v>
      </c>
      <c r="C20" s="97">
        <v>36</v>
      </c>
      <c r="D20" s="97">
        <v>2</v>
      </c>
      <c r="E20" s="98">
        <f>SUM(B20:C20)</f>
        <v>123</v>
      </c>
      <c r="F20" s="227">
        <f>IF(E20&gt;E15,1,IF(E20&lt;E15,0,0.5))</f>
        <v>1</v>
      </c>
      <c r="G20" s="671">
        <f>SUM(F20:F23)</f>
        <v>4</v>
      </c>
      <c r="H20" s="665"/>
      <c r="J20" s="666">
        <f>SUM(N18:N21)</f>
        <v>507</v>
      </c>
      <c r="K20" s="97">
        <v>95</v>
      </c>
      <c r="L20" s="98">
        <f t="shared" si="2"/>
        <v>33</v>
      </c>
      <c r="M20" s="97">
        <v>1</v>
      </c>
      <c r="N20" s="97">
        <v>128</v>
      </c>
      <c r="O20" s="227">
        <f>X16</f>
        <v>2</v>
      </c>
      <c r="P20" s="663"/>
      <c r="Q20" s="665"/>
      <c r="R20" s="625" t="s">
        <v>606</v>
      </c>
      <c r="S20" s="391">
        <f t="shared" si="0"/>
        <v>128</v>
      </c>
    </row>
    <row r="21" spans="1:19" ht="14.25" customHeight="1" thickBot="1">
      <c r="A21" s="452" t="str">
        <f>IF(ISERROR(INDEX('Fr'!$C$7:$C$30,MATCH(A20,VLFrauen,0))),"",INDEX('Fr'!$C$7:$C$30,MATCH(A20,VLFrauen,0)))</f>
        <v>MSV Bautzen 04</v>
      </c>
      <c r="B21" s="97">
        <v>92</v>
      </c>
      <c r="C21" s="97">
        <v>51</v>
      </c>
      <c r="D21" s="97">
        <v>0</v>
      </c>
      <c r="E21" s="98">
        <f>SUM(B21:C21)</f>
        <v>143</v>
      </c>
      <c r="F21" s="227">
        <f>IF(E21&gt;E16,1,IF(E21&lt;E16,0,0.5))</f>
        <v>1</v>
      </c>
      <c r="G21" s="663"/>
      <c r="H21" s="665"/>
      <c r="J21" s="670"/>
      <c r="K21" s="382">
        <v>85</v>
      </c>
      <c r="L21" s="383">
        <f t="shared" si="2"/>
        <v>33</v>
      </c>
      <c r="M21" s="382">
        <v>0</v>
      </c>
      <c r="N21" s="382">
        <v>118</v>
      </c>
      <c r="O21" s="384">
        <f>X17</f>
        <v>2</v>
      </c>
      <c r="P21" s="668"/>
      <c r="Q21" s="669"/>
      <c r="R21" s="625"/>
      <c r="S21" s="391">
        <f t="shared" si="0"/>
        <v>118</v>
      </c>
    </row>
    <row r="22" spans="1:19" ht="14.25" customHeight="1">
      <c r="A22" s="666">
        <f>SUM(E20:E23)</f>
        <v>560</v>
      </c>
      <c r="B22" s="97">
        <v>93</v>
      </c>
      <c r="C22" s="97">
        <v>54</v>
      </c>
      <c r="D22" s="97">
        <v>0</v>
      </c>
      <c r="E22" s="98">
        <f>SUM(B22:C22)</f>
        <v>147</v>
      </c>
      <c r="F22" s="227">
        <f>IF(E22&gt;E17,1,IF(E22&lt;E17,0,0.5))</f>
        <v>1</v>
      </c>
      <c r="G22" s="663"/>
      <c r="H22" s="665"/>
      <c r="J22" s="617" t="s">
        <v>84</v>
      </c>
      <c r="K22" s="386">
        <v>98</v>
      </c>
      <c r="L22" s="387">
        <f t="shared" si="2"/>
        <v>45</v>
      </c>
      <c r="M22" s="386">
        <v>0</v>
      </c>
      <c r="N22" s="386">
        <v>143</v>
      </c>
      <c r="O22" s="388">
        <f>Y14</f>
        <v>4</v>
      </c>
      <c r="P22" s="662">
        <f>SUM(O22:O25)</f>
        <v>14</v>
      </c>
      <c r="Q22" s="664"/>
      <c r="R22" s="625"/>
      <c r="S22" s="391">
        <f t="shared" si="0"/>
        <v>143</v>
      </c>
    </row>
    <row r="23" spans="1:19" ht="14.25" customHeight="1">
      <c r="A23" s="667"/>
      <c r="B23" s="97">
        <v>95</v>
      </c>
      <c r="C23" s="97">
        <v>52</v>
      </c>
      <c r="D23" s="97">
        <v>0</v>
      </c>
      <c r="E23" s="98">
        <f>SUM(B23:C23)</f>
        <v>147</v>
      </c>
      <c r="F23" s="227">
        <f>IF(E23&gt;E18,1,IF(E23&lt;E18,0,0.5))</f>
        <v>1</v>
      </c>
      <c r="G23" s="663"/>
      <c r="H23" s="665"/>
      <c r="J23" s="404" t="str">
        <f>IF(ISERROR(INDEX('Fr'!$C$7:$C$30,MATCH(J22,VLFrauen,0))),"",INDEX('Fr'!$C$7:$C$30,MATCH(J22,VLFrauen,0)))</f>
        <v>MSV Bautzen 04</v>
      </c>
      <c r="K23" s="97">
        <v>90</v>
      </c>
      <c r="L23" s="98">
        <f t="shared" si="2"/>
        <v>35</v>
      </c>
      <c r="M23" s="97">
        <v>2</v>
      </c>
      <c r="N23" s="97">
        <v>125</v>
      </c>
      <c r="O23" s="227">
        <f>Y15</f>
        <v>3</v>
      </c>
      <c r="P23" s="663"/>
      <c r="Q23" s="665"/>
      <c r="R23" s="625"/>
      <c r="S23" s="391">
        <f t="shared" si="0"/>
        <v>125</v>
      </c>
    </row>
    <row r="24" spans="10:19" ht="14.25" customHeight="1">
      <c r="J24" s="666">
        <f>SUM(N22:N25)</f>
        <v>527</v>
      </c>
      <c r="K24" s="97">
        <v>87</v>
      </c>
      <c r="L24" s="98">
        <f t="shared" si="2"/>
        <v>44</v>
      </c>
      <c r="M24" s="97">
        <v>2</v>
      </c>
      <c r="N24" s="97">
        <v>131</v>
      </c>
      <c r="O24" s="227">
        <f>Y16</f>
        <v>4</v>
      </c>
      <c r="P24" s="663"/>
      <c r="Q24" s="665"/>
      <c r="R24" s="625" t="s">
        <v>607</v>
      </c>
      <c r="S24" s="391">
        <f t="shared" si="0"/>
        <v>131</v>
      </c>
    </row>
    <row r="25" spans="1:19" ht="14.25" customHeight="1" thickBot="1">
      <c r="A25" s="96" t="s">
        <v>84</v>
      </c>
      <c r="B25" s="97">
        <v>94</v>
      </c>
      <c r="C25" s="97">
        <v>53</v>
      </c>
      <c r="D25" s="97">
        <v>1</v>
      </c>
      <c r="E25" s="98">
        <f>SUM(B25:C25)</f>
        <v>147</v>
      </c>
      <c r="F25" s="227">
        <f>IF(E25&gt;E30,1,IF(E25&lt;E30,0,0.5))</f>
        <v>1</v>
      </c>
      <c r="G25" s="671">
        <f>SUM(F25:F28)</f>
        <v>4</v>
      </c>
      <c r="H25" s="665"/>
      <c r="J25" s="670"/>
      <c r="K25" s="382">
        <v>95</v>
      </c>
      <c r="L25" s="383">
        <f t="shared" si="2"/>
        <v>33</v>
      </c>
      <c r="M25" s="382">
        <v>2</v>
      </c>
      <c r="N25" s="382">
        <v>128</v>
      </c>
      <c r="O25" s="384">
        <f>Y17</f>
        <v>3</v>
      </c>
      <c r="P25" s="668"/>
      <c r="Q25" s="669"/>
      <c r="R25" s="625"/>
      <c r="S25" s="391">
        <f t="shared" si="0"/>
        <v>128</v>
      </c>
    </row>
    <row r="26" spans="1:28" ht="14.25" customHeight="1">
      <c r="A26" s="452" t="str">
        <f>IF(ISERROR(INDEX('Fr'!$C$7:$C$30,MATCH(A25,VLFrauen,0))),"",INDEX('Fr'!$C$7:$C$30,MATCH(A25,VLFrauen,0)))</f>
        <v>MSV Bautzen 04</v>
      </c>
      <c r="B26" s="97">
        <v>84</v>
      </c>
      <c r="C26" s="97">
        <v>58</v>
      </c>
      <c r="D26" s="97">
        <v>0</v>
      </c>
      <c r="E26" s="98">
        <f>SUM(B26:C26)</f>
        <v>142</v>
      </c>
      <c r="F26" s="227">
        <f>IF(E26&gt;E31,1,IF(E26&lt;E31,0,0.5))</f>
        <v>1</v>
      </c>
      <c r="G26" s="663"/>
      <c r="H26" s="665"/>
      <c r="J26" s="385" t="s">
        <v>446</v>
      </c>
      <c r="K26" s="386">
        <v>89</v>
      </c>
      <c r="L26" s="387">
        <f t="shared" si="2"/>
        <v>40</v>
      </c>
      <c r="M26" s="386">
        <v>0</v>
      </c>
      <c r="N26" s="386">
        <v>129</v>
      </c>
      <c r="O26" s="388">
        <f>Z14</f>
        <v>2</v>
      </c>
      <c r="P26" s="662">
        <f>SUM(O26:O29)</f>
        <v>9</v>
      </c>
      <c r="Q26" s="664"/>
      <c r="R26" s="625"/>
      <c r="S26" s="391">
        <f t="shared" si="0"/>
        <v>129</v>
      </c>
      <c r="AA26" s="619" t="s">
        <v>610</v>
      </c>
      <c r="AB26" s="628"/>
    </row>
    <row r="27" spans="1:19" ht="14.25" customHeight="1">
      <c r="A27" s="666">
        <f>SUM(E25:E28)</f>
        <v>579</v>
      </c>
      <c r="B27" s="97">
        <v>96</v>
      </c>
      <c r="C27" s="97">
        <v>51</v>
      </c>
      <c r="D27" s="97">
        <v>0</v>
      </c>
      <c r="E27" s="98">
        <f>SUM(B27:C27)</f>
        <v>147</v>
      </c>
      <c r="F27" s="227">
        <f>IF(E27&gt;E32,1,IF(E27&lt;E32,0,0.5))</f>
        <v>1</v>
      </c>
      <c r="G27" s="663"/>
      <c r="H27" s="665"/>
      <c r="J27" s="404" t="str">
        <f>IF(ISERROR(INDEX('Fr'!$C$7:$C$30,MATCH(J26,VLFrauen,0))),"",INDEX('Fr'!$C$7:$C$30,MATCH(J26,VLFrauen,0)))</f>
        <v>Dresdner SV 1910</v>
      </c>
      <c r="K27" s="97">
        <v>87</v>
      </c>
      <c r="L27" s="98">
        <f t="shared" si="2"/>
        <v>30</v>
      </c>
      <c r="M27" s="97">
        <v>3</v>
      </c>
      <c r="N27" s="97">
        <v>117</v>
      </c>
      <c r="O27" s="227">
        <f>Z15</f>
        <v>2</v>
      </c>
      <c r="P27" s="663"/>
      <c r="Q27" s="665"/>
      <c r="R27" s="625"/>
      <c r="S27" s="391">
        <f t="shared" si="0"/>
        <v>117</v>
      </c>
    </row>
    <row r="28" spans="1:19" ht="14.25" customHeight="1">
      <c r="A28" s="667"/>
      <c r="B28" s="97">
        <v>81</v>
      </c>
      <c r="C28" s="97">
        <v>62</v>
      </c>
      <c r="D28" s="97">
        <v>1</v>
      </c>
      <c r="E28" s="98">
        <f>SUM(B28:C28)</f>
        <v>143</v>
      </c>
      <c r="F28" s="227">
        <f>IF(E28&gt;E33,1,IF(E28&lt;E33,0,0.5))</f>
        <v>1</v>
      </c>
      <c r="G28" s="663"/>
      <c r="H28" s="665"/>
      <c r="J28" s="666">
        <f>SUM(N26:N29)</f>
        <v>497</v>
      </c>
      <c r="K28" s="97">
        <v>84</v>
      </c>
      <c r="L28" s="98">
        <f t="shared" si="2"/>
        <v>27</v>
      </c>
      <c r="M28" s="97">
        <v>2</v>
      </c>
      <c r="N28" s="97">
        <v>111</v>
      </c>
      <c r="O28" s="227">
        <f>Z16</f>
        <v>1</v>
      </c>
      <c r="P28" s="663"/>
      <c r="Q28" s="665"/>
      <c r="R28" s="625" t="s">
        <v>608</v>
      </c>
      <c r="S28" s="391">
        <f t="shared" si="0"/>
        <v>111</v>
      </c>
    </row>
    <row r="29" spans="1:19" ht="14.25" customHeight="1">
      <c r="A29" s="673" t="s">
        <v>62</v>
      </c>
      <c r="B29" s="674"/>
      <c r="C29" s="674"/>
      <c r="D29" s="674"/>
      <c r="E29" s="674"/>
      <c r="F29" s="674"/>
      <c r="G29" s="674"/>
      <c r="H29" s="675"/>
      <c r="J29" s="667"/>
      <c r="K29" s="97">
        <v>96</v>
      </c>
      <c r="L29" s="98">
        <f t="shared" si="2"/>
        <v>44</v>
      </c>
      <c r="M29" s="97">
        <v>0</v>
      </c>
      <c r="N29" s="97">
        <v>140</v>
      </c>
      <c r="O29" s="227">
        <f>Z17</f>
        <v>4</v>
      </c>
      <c r="P29" s="663"/>
      <c r="Q29" s="665"/>
      <c r="R29" s="396"/>
      <c r="S29" s="391">
        <f t="shared" si="0"/>
        <v>140</v>
      </c>
    </row>
    <row r="30" spans="1:10" ht="14.25">
      <c r="A30" s="96" t="s">
        <v>245</v>
      </c>
      <c r="B30" s="97">
        <v>92</v>
      </c>
      <c r="C30" s="97">
        <v>35</v>
      </c>
      <c r="D30" s="97">
        <v>3</v>
      </c>
      <c r="E30" s="98">
        <f>SUM(B30:C30)</f>
        <v>127</v>
      </c>
      <c r="F30" s="227">
        <f>IF(E30&gt;E25,1,IF(E30&lt;E25,0,0.5))</f>
        <v>0</v>
      </c>
      <c r="G30" s="671">
        <f>SUM(F30:F33)</f>
        <v>0</v>
      </c>
      <c r="H30" s="665"/>
      <c r="J30" s="446"/>
    </row>
    <row r="31" spans="1:10" ht="14.25">
      <c r="A31" s="452" t="str">
        <f>IF(ISERROR(INDEX('Fr'!$C$7:$C$30,MATCH(A30,VLFrauen,0))),"",INDEX('Fr'!$C$7:$C$30,MATCH(A30,VLFrauen,0)))</f>
        <v>KSC Chemie Nünchritz</v>
      </c>
      <c r="B31" s="97">
        <v>89</v>
      </c>
      <c r="C31" s="97">
        <v>52</v>
      </c>
      <c r="D31" s="97">
        <v>2</v>
      </c>
      <c r="E31" s="98">
        <f>SUM(B31:C31)</f>
        <v>141</v>
      </c>
      <c r="F31" s="227">
        <f>IF(E31&gt;E26,1,IF(E31&lt;E26,0,0.5))</f>
        <v>0</v>
      </c>
      <c r="G31" s="663"/>
      <c r="H31" s="665"/>
      <c r="J31" s="399"/>
    </row>
    <row r="32" spans="1:10" ht="14.25" customHeight="1">
      <c r="A32" s="666">
        <f>SUM(E30:E33)</f>
        <v>504</v>
      </c>
      <c r="B32" s="97">
        <v>90</v>
      </c>
      <c r="C32" s="97">
        <v>36</v>
      </c>
      <c r="D32" s="97">
        <v>5</v>
      </c>
      <c r="E32" s="98">
        <f>SUM(B32:C32)</f>
        <v>126</v>
      </c>
      <c r="F32" s="227">
        <f>IF(E32&gt;E27,1,IF(E32&lt;E27,0,0.5))</f>
        <v>0</v>
      </c>
      <c r="G32" s="663"/>
      <c r="H32" s="665"/>
      <c r="J32" s="447" t="s">
        <v>468</v>
      </c>
    </row>
    <row r="33" spans="1:10" ht="15.75">
      <c r="A33" s="667"/>
      <c r="B33" s="97">
        <v>79</v>
      </c>
      <c r="C33" s="97">
        <v>31</v>
      </c>
      <c r="D33" s="97">
        <v>0</v>
      </c>
      <c r="E33" s="98">
        <f>SUM(B33:C33)</f>
        <v>110</v>
      </c>
      <c r="F33" s="227">
        <f>IF(E33&gt;E28,1,IF(E33&lt;E28,0,0.5))</f>
        <v>0</v>
      </c>
      <c r="G33" s="663"/>
      <c r="H33" s="665"/>
      <c r="J33" s="448"/>
    </row>
    <row r="34" ht="14.25">
      <c r="J34" s="189"/>
    </row>
    <row r="35" spans="1:10" ht="14.25" customHeight="1">
      <c r="A35" s="96" t="s">
        <v>598</v>
      </c>
      <c r="B35" s="97">
        <v>79</v>
      </c>
      <c r="C35" s="97">
        <v>44</v>
      </c>
      <c r="D35" s="97">
        <v>3</v>
      </c>
      <c r="E35" s="98">
        <f>SUM(B35:C35)</f>
        <v>123</v>
      </c>
      <c r="F35" s="227">
        <f>IF(E35&gt;E40,1,IF(E35&lt;E40,0,0.5))</f>
        <v>0</v>
      </c>
      <c r="G35" s="671">
        <f>SUM(F35:F38)</f>
        <v>2</v>
      </c>
      <c r="H35" s="665"/>
      <c r="J35" s="447" t="s">
        <v>467</v>
      </c>
    </row>
    <row r="36" spans="1:8" ht="14.25" customHeight="1">
      <c r="A36" s="452" t="str">
        <f>IF(ISERROR(INDEX('Fr'!$C$7:$C$30,MATCH(A35,VLFrauen,0))),"",INDEX('Fr'!$C$7:$C$30,MATCH(A35,VLFrauen,0)))</f>
        <v>SV Lok Nossen</v>
      </c>
      <c r="B36" s="97">
        <v>93</v>
      </c>
      <c r="C36" s="97">
        <v>43</v>
      </c>
      <c r="D36" s="97">
        <v>2</v>
      </c>
      <c r="E36" s="98">
        <f>SUM(B36:C36)</f>
        <v>136</v>
      </c>
      <c r="F36" s="227">
        <f>IF(E36&gt;E41,1,IF(E36&lt;E41,0,0.5))</f>
        <v>1</v>
      </c>
      <c r="G36" s="663"/>
      <c r="H36" s="665"/>
    </row>
    <row r="37" spans="1:10" ht="14.25" customHeight="1">
      <c r="A37" s="666">
        <f>SUM(E35:E38)</f>
        <v>515</v>
      </c>
      <c r="B37" s="97">
        <v>89</v>
      </c>
      <c r="C37" s="97">
        <v>35</v>
      </c>
      <c r="D37" s="97">
        <v>1</v>
      </c>
      <c r="E37" s="98">
        <f>SUM(B37:C37)</f>
        <v>124</v>
      </c>
      <c r="F37" s="227">
        <f>IF(E37&gt;E42,1,IF(E37&lt;E42,0,0.5))</f>
        <v>0</v>
      </c>
      <c r="G37" s="663"/>
      <c r="H37" s="665"/>
      <c r="J37" s="619" t="s">
        <v>604</v>
      </c>
    </row>
    <row r="38" spans="1:8" ht="14.25" customHeight="1">
      <c r="A38" s="667"/>
      <c r="B38" s="97">
        <v>92</v>
      </c>
      <c r="C38" s="97">
        <v>40</v>
      </c>
      <c r="D38" s="97">
        <v>1</v>
      </c>
      <c r="E38" s="98">
        <f>SUM(B38:C38)</f>
        <v>132</v>
      </c>
      <c r="F38" s="227">
        <f>IF(E38&gt;E43,1,IF(E38&lt;E43,0,0.5))</f>
        <v>1</v>
      </c>
      <c r="G38" s="663"/>
      <c r="H38" s="665"/>
    </row>
    <row r="39" spans="1:8" ht="14.25">
      <c r="A39" s="673" t="s">
        <v>63</v>
      </c>
      <c r="B39" s="674"/>
      <c r="C39" s="674"/>
      <c r="D39" s="674"/>
      <c r="E39" s="674"/>
      <c r="F39" s="674"/>
      <c r="G39" s="674"/>
      <c r="H39" s="675"/>
    </row>
    <row r="40" spans="1:8" ht="14.25">
      <c r="A40" s="96" t="s">
        <v>446</v>
      </c>
      <c r="B40" s="97">
        <v>98</v>
      </c>
      <c r="C40" s="97">
        <v>32</v>
      </c>
      <c r="D40" s="97">
        <v>3</v>
      </c>
      <c r="E40" s="98">
        <f>SUM(B40:C40)</f>
        <v>130</v>
      </c>
      <c r="F40" s="227">
        <f>IF(E40&gt;E35,1,IF(E40&lt;E35,0,0.5))</f>
        <v>1</v>
      </c>
      <c r="G40" s="671">
        <f>SUM(F40:F43)</f>
        <v>2</v>
      </c>
      <c r="H40" s="665"/>
    </row>
    <row r="41" spans="1:8" ht="14.25">
      <c r="A41" s="452" t="str">
        <f>IF(ISERROR(INDEX('Fr'!$C$7:$C$30,MATCH(A40,VLFrauen,0))),"",INDEX('Fr'!$C$7:$C$30,MATCH(A40,VLFrauen,0)))</f>
        <v>Dresdner SV 1910</v>
      </c>
      <c r="B41" s="97">
        <v>88</v>
      </c>
      <c r="C41" s="97">
        <v>26</v>
      </c>
      <c r="D41" s="97">
        <v>3</v>
      </c>
      <c r="E41" s="98">
        <f>SUM(B41:C41)</f>
        <v>114</v>
      </c>
      <c r="F41" s="227">
        <f>IF(E41&gt;E36,1,IF(E41&lt;E36,0,0.5))</f>
        <v>0</v>
      </c>
      <c r="G41" s="663"/>
      <c r="H41" s="665"/>
    </row>
    <row r="42" spans="1:8" ht="14.25">
      <c r="A42" s="666">
        <f>SUM(E40:E43)</f>
        <v>525</v>
      </c>
      <c r="B42" s="97">
        <v>89</v>
      </c>
      <c r="C42" s="97">
        <v>62</v>
      </c>
      <c r="D42" s="97">
        <v>0</v>
      </c>
      <c r="E42" s="98">
        <f>SUM(B42:C42)</f>
        <v>151</v>
      </c>
      <c r="F42" s="227">
        <f>IF(E42&gt;E37,1,IF(E42&lt;E37,0,0.5))</f>
        <v>1</v>
      </c>
      <c r="G42" s="663"/>
      <c r="H42" s="665"/>
    </row>
    <row r="43" spans="1:8" ht="14.25">
      <c r="A43" s="667"/>
      <c r="B43" s="97">
        <v>87</v>
      </c>
      <c r="C43" s="97">
        <v>43</v>
      </c>
      <c r="D43" s="97">
        <v>2</v>
      </c>
      <c r="E43" s="98">
        <f>SUM(B43:C43)</f>
        <v>130</v>
      </c>
      <c r="F43" s="227">
        <f>IF(E43&gt;E38,1,IF(E43&lt;E38,0,0.5))</f>
        <v>0</v>
      </c>
      <c r="G43" s="663"/>
      <c r="H43" s="665"/>
    </row>
  </sheetData>
  <sheetProtection password="CD4A" sheet="1"/>
  <mergeCells count="41">
    <mergeCell ref="J28:J29"/>
    <mergeCell ref="J10:Q11"/>
    <mergeCell ref="P14:P17"/>
    <mergeCell ref="Q14:Q17"/>
    <mergeCell ref="J16:J17"/>
    <mergeCell ref="P18:P21"/>
    <mergeCell ref="Q18:Q21"/>
    <mergeCell ref="J20:J21"/>
    <mergeCell ref="Q22:Q25"/>
    <mergeCell ref="J24:J25"/>
    <mergeCell ref="A39:H39"/>
    <mergeCell ref="G40:G43"/>
    <mergeCell ref="H40:H43"/>
    <mergeCell ref="A42:A43"/>
    <mergeCell ref="G35:G38"/>
    <mergeCell ref="H35:H38"/>
    <mergeCell ref="A37:A38"/>
    <mergeCell ref="A29:H29"/>
    <mergeCell ref="G30:G33"/>
    <mergeCell ref="H30:H33"/>
    <mergeCell ref="A32:A33"/>
    <mergeCell ref="P26:P29"/>
    <mergeCell ref="Q26:Q29"/>
    <mergeCell ref="G25:G28"/>
    <mergeCell ref="H25:H28"/>
    <mergeCell ref="A27:A28"/>
    <mergeCell ref="P22:P25"/>
    <mergeCell ref="A19:H19"/>
    <mergeCell ref="G20:G23"/>
    <mergeCell ref="H20:H23"/>
    <mergeCell ref="A22:A23"/>
    <mergeCell ref="A12:A13"/>
    <mergeCell ref="G15:G18"/>
    <mergeCell ref="H15:H18"/>
    <mergeCell ref="A17:A18"/>
    <mergeCell ref="G5:G8"/>
    <mergeCell ref="H5:H8"/>
    <mergeCell ref="A7:A8"/>
    <mergeCell ref="A9:H9"/>
    <mergeCell ref="G10:G13"/>
    <mergeCell ref="H10:H13"/>
  </mergeCells>
  <conditionalFormatting sqref="A5 E5:F8 F10:F13 F15:F18 F25:F28 F35:F38 F20:F23 F30:F33 F40:F43">
    <cfRule type="cellIs" priority="38" dxfId="446" operator="equal">
      <formula>""</formula>
    </cfRule>
  </conditionalFormatting>
  <conditionalFormatting sqref="A10">
    <cfRule type="cellIs" priority="37" dxfId="446" operator="equal">
      <formula>""</formula>
    </cfRule>
  </conditionalFormatting>
  <conditionalFormatting sqref="A15">
    <cfRule type="cellIs" priority="36" dxfId="446" operator="equal">
      <formula>""</formula>
    </cfRule>
  </conditionalFormatting>
  <conditionalFormatting sqref="A20">
    <cfRule type="cellIs" priority="35" dxfId="446" operator="equal">
      <formula>""</formula>
    </cfRule>
  </conditionalFormatting>
  <conditionalFormatting sqref="A25">
    <cfRule type="cellIs" priority="34" dxfId="446" operator="equal">
      <formula>""</formula>
    </cfRule>
  </conditionalFormatting>
  <conditionalFormatting sqref="A30">
    <cfRule type="cellIs" priority="33" dxfId="446" operator="equal">
      <formula>""</formula>
    </cfRule>
  </conditionalFormatting>
  <conditionalFormatting sqref="A35">
    <cfRule type="cellIs" priority="32" dxfId="446" operator="equal">
      <formula>""</formula>
    </cfRule>
  </conditionalFormatting>
  <conditionalFormatting sqref="A40">
    <cfRule type="cellIs" priority="31" dxfId="446" operator="equal">
      <formula>""</formula>
    </cfRule>
  </conditionalFormatting>
  <conditionalFormatting sqref="J14 J18 J22 J26 K14:O29">
    <cfRule type="cellIs" priority="16" dxfId="446" operator="equal">
      <formula>""</formula>
    </cfRule>
  </conditionalFormatting>
  <conditionalFormatting sqref="B5:D8">
    <cfRule type="cellIs" priority="15" dxfId="446" operator="equal">
      <formula>""</formula>
    </cfRule>
  </conditionalFormatting>
  <conditionalFormatting sqref="E10:E13">
    <cfRule type="cellIs" priority="14" dxfId="446" operator="equal">
      <formula>""</formula>
    </cfRule>
  </conditionalFormatting>
  <conditionalFormatting sqref="B10:D13">
    <cfRule type="cellIs" priority="13" dxfId="446" operator="equal">
      <formula>""</formula>
    </cfRule>
  </conditionalFormatting>
  <conditionalFormatting sqref="E15:E18">
    <cfRule type="cellIs" priority="12" dxfId="446" operator="equal">
      <formula>""</formula>
    </cfRule>
  </conditionalFormatting>
  <conditionalFormatting sqref="B15:D18">
    <cfRule type="cellIs" priority="11" dxfId="446" operator="equal">
      <formula>""</formula>
    </cfRule>
  </conditionalFormatting>
  <conditionalFormatting sqref="E20:E23">
    <cfRule type="cellIs" priority="10" dxfId="446" operator="equal">
      <formula>""</formula>
    </cfRule>
  </conditionalFormatting>
  <conditionalFormatting sqref="B20:D23">
    <cfRule type="cellIs" priority="9" dxfId="446" operator="equal">
      <formula>""</formula>
    </cfRule>
  </conditionalFormatting>
  <conditionalFormatting sqref="E25:E28">
    <cfRule type="cellIs" priority="8" dxfId="446" operator="equal">
      <formula>""</formula>
    </cfRule>
  </conditionalFormatting>
  <conditionalFormatting sqref="B25:D28">
    <cfRule type="cellIs" priority="7" dxfId="446" operator="equal">
      <formula>""</formula>
    </cfRule>
  </conditionalFormatting>
  <conditionalFormatting sqref="E30:E33">
    <cfRule type="cellIs" priority="6" dxfId="446" operator="equal">
      <formula>""</formula>
    </cfRule>
  </conditionalFormatting>
  <conditionalFormatting sqref="B30:D33">
    <cfRule type="cellIs" priority="5" dxfId="446" operator="equal">
      <formula>""</formula>
    </cfRule>
  </conditionalFormatting>
  <conditionalFormatting sqref="E35:E38">
    <cfRule type="cellIs" priority="4" dxfId="446" operator="equal">
      <formula>""</formula>
    </cfRule>
  </conditionalFormatting>
  <conditionalFormatting sqref="B35:D38">
    <cfRule type="cellIs" priority="3" dxfId="446" operator="equal">
      <formula>""</formula>
    </cfRule>
  </conditionalFormatting>
  <conditionalFormatting sqref="E40:E43">
    <cfRule type="cellIs" priority="2" dxfId="446" operator="equal">
      <formula>""</formula>
    </cfRule>
  </conditionalFormatting>
  <conditionalFormatting sqref="B40:D43">
    <cfRule type="cellIs" priority="1" dxfId="446" operator="equal">
      <formula>""</formula>
    </cfRule>
  </conditionalFormatting>
  <dataValidations count="1">
    <dataValidation type="list" allowBlank="1" showInputMessage="1" showErrorMessage="1" sqref="A5 A10 A15 A20 A25 A30 A35 A40 J14 J18 J22 J26">
      <formula1>VLFrauen</formula1>
    </dataValidation>
  </dataValidations>
  <printOptions/>
  <pageMargins left="0.7" right="0.7" top="0.787401575" bottom="0.787401575" header="0.3" footer="0.3"/>
  <pageSetup fitToHeight="1" fitToWidth="1"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="120" zoomScaleNormal="120" workbookViewId="0" topLeftCell="B1">
      <selection activeCell="M9" sqref="M9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21.421875" style="0" customWidth="1"/>
    <col min="4" max="4" width="4.57421875" style="0" customWidth="1"/>
    <col min="5" max="7" width="5.8515625" style="0" customWidth="1"/>
    <col min="8" max="9" width="3.8515625" style="0" customWidth="1"/>
    <col min="10" max="10" width="5.421875" style="0" customWidth="1"/>
    <col min="11" max="12" width="0" style="0" hidden="1" customWidth="1"/>
  </cols>
  <sheetData>
    <row r="1" spans="1:10" ht="35.25">
      <c r="A1" s="141" t="s">
        <v>481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2.75">
      <c r="A2" s="144"/>
      <c r="B2" s="143"/>
      <c r="C2" s="143"/>
      <c r="D2" s="144"/>
      <c r="E2" s="144"/>
      <c r="F2" s="144"/>
      <c r="G2" s="144"/>
      <c r="H2" s="144"/>
      <c r="I2" s="144"/>
      <c r="J2" s="144"/>
    </row>
    <row r="3" spans="1:10" ht="15">
      <c r="A3" s="145" t="s">
        <v>130</v>
      </c>
      <c r="B3" s="145"/>
      <c r="C3" s="145"/>
      <c r="D3" s="146" t="s">
        <v>152</v>
      </c>
      <c r="E3" s="146"/>
      <c r="F3" s="146"/>
      <c r="G3" s="146"/>
      <c r="H3" s="146"/>
      <c r="I3" s="146"/>
      <c r="J3" s="146"/>
    </row>
    <row r="4" spans="1:13" ht="12.75" customHeight="1">
      <c r="A4" s="144"/>
      <c r="B4" s="143"/>
      <c r="C4" s="143"/>
      <c r="D4" s="144"/>
      <c r="E4" s="144"/>
      <c r="F4" s="144"/>
      <c r="G4" s="144"/>
      <c r="H4" s="144"/>
      <c r="I4" s="144"/>
      <c r="J4" s="144"/>
      <c r="M4" s="94"/>
    </row>
    <row r="5" spans="1:13" ht="16.5">
      <c r="A5" s="147" t="s">
        <v>69</v>
      </c>
      <c r="B5" s="148"/>
      <c r="C5" s="148"/>
      <c r="D5" s="214" t="s">
        <v>1</v>
      </c>
      <c r="E5" s="149"/>
      <c r="F5" s="149"/>
      <c r="G5" s="149"/>
      <c r="H5" s="149"/>
      <c r="I5" s="215"/>
      <c r="M5" s="94"/>
    </row>
    <row r="6" spans="1:14" ht="16.5">
      <c r="A6" s="150" t="s">
        <v>3</v>
      </c>
      <c r="B6" s="151" t="s">
        <v>4</v>
      </c>
      <c r="C6" s="152" t="s">
        <v>5</v>
      </c>
      <c r="D6" s="153" t="s">
        <v>6</v>
      </c>
      <c r="E6" s="223" t="s">
        <v>7</v>
      </c>
      <c r="F6" s="224" t="s">
        <v>8</v>
      </c>
      <c r="G6" s="224" t="s">
        <v>9</v>
      </c>
      <c r="H6" s="224" t="s">
        <v>10</v>
      </c>
      <c r="I6" s="225" t="s">
        <v>11</v>
      </c>
      <c r="J6" s="221"/>
      <c r="K6" s="222" t="s">
        <v>24</v>
      </c>
      <c r="L6" s="222"/>
      <c r="M6" s="216"/>
      <c r="N6" s="213"/>
    </row>
    <row r="7" spans="1:14" ht="13.5" customHeight="1">
      <c r="A7" s="154">
        <v>97</v>
      </c>
      <c r="B7" s="279" t="s">
        <v>347</v>
      </c>
      <c r="C7" s="165" t="s">
        <v>85</v>
      </c>
      <c r="D7" s="226"/>
      <c r="E7" s="581">
        <v>378</v>
      </c>
      <c r="F7" s="582">
        <v>178</v>
      </c>
      <c r="G7" s="159">
        <f aca="true" t="shared" si="0" ref="G7:G30">IF(SUM(E7,F7)&gt;0,SUM(E7,F7),"")</f>
        <v>556</v>
      </c>
      <c r="H7" s="605">
        <v>10</v>
      </c>
      <c r="I7" s="219">
        <f aca="true" t="shared" si="1" ref="I7:I30">IF(L7&gt;0,L7,"")</f>
        <v>1</v>
      </c>
      <c r="J7" s="194"/>
      <c r="K7" s="217">
        <f aca="true" t="shared" si="2" ref="K7:K30">IF(SUM(G7)&gt;0,100000*G7+1000*F7-H7,"")</f>
        <v>55777990</v>
      </c>
      <c r="L7" s="217">
        <f aca="true" t="shared" si="3" ref="L7:L30">IF(SUM(G7)&gt;0,RANK(K7,$K$7:$K$30,0),"")</f>
        <v>1</v>
      </c>
      <c r="M7" s="217"/>
      <c r="N7" s="129"/>
    </row>
    <row r="8" spans="1:14" ht="13.5" customHeight="1">
      <c r="A8" s="162">
        <v>98</v>
      </c>
      <c r="B8" s="540" t="s">
        <v>307</v>
      </c>
      <c r="C8" s="541" t="s">
        <v>31</v>
      </c>
      <c r="D8" s="157"/>
      <c r="E8" s="581">
        <v>361</v>
      </c>
      <c r="F8" s="582">
        <v>185</v>
      </c>
      <c r="G8" s="159">
        <f t="shared" si="0"/>
        <v>546</v>
      </c>
      <c r="H8" s="602">
        <v>3</v>
      </c>
      <c r="I8" s="161">
        <f t="shared" si="1"/>
        <v>2</v>
      </c>
      <c r="J8" s="194"/>
      <c r="K8" s="217">
        <f t="shared" si="2"/>
        <v>54784997</v>
      </c>
      <c r="L8" s="217">
        <f t="shared" si="3"/>
        <v>2</v>
      </c>
      <c r="M8" s="217"/>
      <c r="N8" s="129"/>
    </row>
    <row r="9" spans="1:14" ht="13.5" customHeight="1">
      <c r="A9" s="154">
        <v>99</v>
      </c>
      <c r="B9" s="279" t="s">
        <v>429</v>
      </c>
      <c r="C9" s="165" t="s">
        <v>305</v>
      </c>
      <c r="D9" s="157">
        <v>0.4131944444444444</v>
      </c>
      <c r="E9" s="581">
        <v>331</v>
      </c>
      <c r="F9" s="582">
        <v>212</v>
      </c>
      <c r="G9" s="159">
        <f t="shared" si="0"/>
        <v>543</v>
      </c>
      <c r="H9" s="602">
        <v>4</v>
      </c>
      <c r="I9" s="161">
        <f t="shared" si="1"/>
        <v>3</v>
      </c>
      <c r="J9" s="194"/>
      <c r="K9" s="217">
        <f t="shared" si="2"/>
        <v>54511996</v>
      </c>
      <c r="L9" s="217">
        <f t="shared" si="3"/>
        <v>3</v>
      </c>
      <c r="M9" s="217"/>
      <c r="N9" s="129"/>
    </row>
    <row r="10" spans="1:14" ht="13.5" customHeight="1">
      <c r="A10" s="162">
        <v>100</v>
      </c>
      <c r="B10" s="279" t="s">
        <v>448</v>
      </c>
      <c r="C10" s="165" t="s">
        <v>305</v>
      </c>
      <c r="D10" s="157"/>
      <c r="E10" s="581">
        <v>363</v>
      </c>
      <c r="F10" s="582">
        <v>168</v>
      </c>
      <c r="G10" s="159">
        <f t="shared" si="0"/>
        <v>531</v>
      </c>
      <c r="H10" s="589">
        <v>7</v>
      </c>
      <c r="I10" s="161">
        <f t="shared" si="1"/>
        <v>4</v>
      </c>
      <c r="J10" s="194"/>
      <c r="K10" s="217">
        <f t="shared" si="2"/>
        <v>53267993</v>
      </c>
      <c r="L10" s="217">
        <f t="shared" si="3"/>
        <v>4</v>
      </c>
      <c r="M10" s="217"/>
      <c r="N10" s="129"/>
    </row>
    <row r="11" spans="1:14" ht="13.5" customHeight="1">
      <c r="A11" s="154">
        <v>101</v>
      </c>
      <c r="B11" s="155" t="s">
        <v>303</v>
      </c>
      <c r="C11" s="156" t="s">
        <v>54</v>
      </c>
      <c r="D11" s="157">
        <v>0.375</v>
      </c>
      <c r="E11" s="581">
        <v>368</v>
      </c>
      <c r="F11" s="582">
        <v>157</v>
      </c>
      <c r="G11" s="159">
        <f t="shared" si="0"/>
        <v>525</v>
      </c>
      <c r="H11" s="589">
        <v>9</v>
      </c>
      <c r="I11" s="161">
        <f t="shared" si="1"/>
        <v>5</v>
      </c>
      <c r="J11" s="194"/>
      <c r="K11" s="217">
        <f t="shared" si="2"/>
        <v>52656991</v>
      </c>
      <c r="L11" s="217">
        <f t="shared" si="3"/>
        <v>5</v>
      </c>
      <c r="M11" s="217"/>
      <c r="N11" s="129"/>
    </row>
    <row r="12" spans="1:14" ht="13.5" customHeight="1">
      <c r="A12" s="162">
        <v>102</v>
      </c>
      <c r="B12" s="155" t="s">
        <v>449</v>
      </c>
      <c r="C12" s="156" t="s">
        <v>305</v>
      </c>
      <c r="D12" s="157"/>
      <c r="E12" s="581">
        <v>332</v>
      </c>
      <c r="F12" s="582">
        <v>171</v>
      </c>
      <c r="G12" s="159">
        <f t="shared" si="0"/>
        <v>503</v>
      </c>
      <c r="H12" s="602">
        <v>5</v>
      </c>
      <c r="I12" s="161">
        <f t="shared" si="1"/>
        <v>6</v>
      </c>
      <c r="J12" s="194"/>
      <c r="K12" s="217">
        <f t="shared" si="2"/>
        <v>50470995</v>
      </c>
      <c r="L12" s="217">
        <f t="shared" si="3"/>
        <v>6</v>
      </c>
      <c r="M12" s="217"/>
      <c r="N12" s="129"/>
    </row>
    <row r="13" spans="1:14" ht="13.5" customHeight="1">
      <c r="A13" s="154">
        <v>103</v>
      </c>
      <c r="B13" s="155" t="s">
        <v>430</v>
      </c>
      <c r="C13" s="156" t="s">
        <v>31</v>
      </c>
      <c r="D13" s="166"/>
      <c r="E13" s="581">
        <v>330</v>
      </c>
      <c r="F13" s="582">
        <v>170</v>
      </c>
      <c r="G13" s="159">
        <f t="shared" si="0"/>
        <v>500</v>
      </c>
      <c r="H13" s="602">
        <v>6</v>
      </c>
      <c r="I13" s="161">
        <f t="shared" si="1"/>
        <v>7</v>
      </c>
      <c r="J13" s="194"/>
      <c r="K13" s="217">
        <f t="shared" si="2"/>
        <v>50169994</v>
      </c>
      <c r="L13" s="217">
        <f t="shared" si="3"/>
        <v>7</v>
      </c>
      <c r="M13" s="217"/>
      <c r="N13" s="129"/>
    </row>
    <row r="14" spans="1:14" ht="13.5" customHeight="1">
      <c r="A14" s="162">
        <v>104</v>
      </c>
      <c r="B14" s="155" t="s">
        <v>309</v>
      </c>
      <c r="C14" s="156" t="s">
        <v>308</v>
      </c>
      <c r="D14" s="157">
        <v>0.4513888888888889</v>
      </c>
      <c r="E14" s="581">
        <v>329</v>
      </c>
      <c r="F14" s="582">
        <v>159</v>
      </c>
      <c r="G14" s="159">
        <f t="shared" si="0"/>
        <v>488</v>
      </c>
      <c r="H14" s="602">
        <v>10</v>
      </c>
      <c r="I14" s="161">
        <f t="shared" si="1"/>
        <v>8</v>
      </c>
      <c r="J14" s="194"/>
      <c r="K14" s="217">
        <f t="shared" si="2"/>
        <v>48958990</v>
      </c>
      <c r="L14" s="217">
        <f t="shared" si="3"/>
        <v>8</v>
      </c>
      <c r="M14" s="217"/>
      <c r="N14" s="129"/>
    </row>
    <row r="15" spans="1:14" ht="13.5" customHeight="1">
      <c r="A15" s="154">
        <v>105</v>
      </c>
      <c r="B15" s="155" t="s">
        <v>304</v>
      </c>
      <c r="C15" s="156" t="s">
        <v>305</v>
      </c>
      <c r="D15" s="157"/>
      <c r="E15" s="581">
        <v>323</v>
      </c>
      <c r="F15" s="582">
        <v>155</v>
      </c>
      <c r="G15" s="159">
        <f t="shared" si="0"/>
        <v>478</v>
      </c>
      <c r="H15" s="589">
        <v>8</v>
      </c>
      <c r="I15" s="161">
        <f t="shared" si="1"/>
        <v>9</v>
      </c>
      <c r="J15" s="194"/>
      <c r="K15" s="217">
        <f t="shared" si="2"/>
        <v>47954992</v>
      </c>
      <c r="L15" s="217">
        <f t="shared" si="3"/>
        <v>9</v>
      </c>
      <c r="M15" s="217"/>
      <c r="N15" s="129"/>
    </row>
    <row r="16" spans="1:14" ht="13.5" customHeight="1">
      <c r="A16" s="162">
        <v>106</v>
      </c>
      <c r="B16" s="155" t="s">
        <v>310</v>
      </c>
      <c r="C16" s="156" t="s">
        <v>305</v>
      </c>
      <c r="D16" s="157"/>
      <c r="E16" s="581">
        <v>338</v>
      </c>
      <c r="F16" s="582">
        <v>133</v>
      </c>
      <c r="G16" s="159">
        <f t="shared" si="0"/>
        <v>471</v>
      </c>
      <c r="H16" s="602">
        <v>9</v>
      </c>
      <c r="I16" s="161">
        <f t="shared" si="1"/>
        <v>10</v>
      </c>
      <c r="J16" s="194"/>
      <c r="K16" s="217">
        <f t="shared" si="2"/>
        <v>47232991</v>
      </c>
      <c r="L16" s="217">
        <f t="shared" si="3"/>
        <v>10</v>
      </c>
      <c r="M16" s="217"/>
      <c r="N16" s="129"/>
    </row>
    <row r="17" spans="1:14" ht="13.5" customHeight="1">
      <c r="A17" s="154">
        <v>107</v>
      </c>
      <c r="B17" s="155" t="s">
        <v>306</v>
      </c>
      <c r="C17" s="156" t="s">
        <v>31</v>
      </c>
      <c r="D17" s="157"/>
      <c r="E17" s="581">
        <v>340</v>
      </c>
      <c r="F17" s="582">
        <v>130</v>
      </c>
      <c r="G17" s="159">
        <f t="shared" si="0"/>
        <v>470</v>
      </c>
      <c r="H17" s="589">
        <v>12</v>
      </c>
      <c r="I17" s="161">
        <f t="shared" si="1"/>
        <v>11</v>
      </c>
      <c r="J17" s="194"/>
      <c r="K17" s="217">
        <f t="shared" si="2"/>
        <v>47129988</v>
      </c>
      <c r="L17" s="217">
        <f t="shared" si="3"/>
        <v>11</v>
      </c>
      <c r="M17" s="217"/>
      <c r="N17" s="129"/>
    </row>
    <row r="18" spans="1:14" ht="13.5" customHeight="1">
      <c r="A18" s="162">
        <v>108</v>
      </c>
      <c r="B18" s="279" t="s">
        <v>86</v>
      </c>
      <c r="C18" s="165" t="s">
        <v>71</v>
      </c>
      <c r="D18" s="157"/>
      <c r="E18" s="581">
        <v>338</v>
      </c>
      <c r="F18" s="582">
        <v>130</v>
      </c>
      <c r="G18" s="159">
        <f t="shared" si="0"/>
        <v>468</v>
      </c>
      <c r="H18" s="602">
        <v>13</v>
      </c>
      <c r="I18" s="161">
        <f t="shared" si="1"/>
        <v>12</v>
      </c>
      <c r="J18" s="194"/>
      <c r="K18" s="217">
        <f t="shared" si="2"/>
        <v>46929987</v>
      </c>
      <c r="L18" s="217">
        <f t="shared" si="3"/>
        <v>12</v>
      </c>
      <c r="M18" s="217"/>
      <c r="N18" s="129"/>
    </row>
    <row r="19" spans="1:14" ht="13.5" customHeight="1">
      <c r="A19" s="154">
        <v>109</v>
      </c>
      <c r="B19" s="279" t="s">
        <v>447</v>
      </c>
      <c r="C19" s="165" t="s">
        <v>71</v>
      </c>
      <c r="D19" s="157"/>
      <c r="E19" s="581">
        <v>317</v>
      </c>
      <c r="F19" s="582">
        <v>148</v>
      </c>
      <c r="G19" s="159">
        <f t="shared" si="0"/>
        <v>465</v>
      </c>
      <c r="H19" s="602">
        <v>13</v>
      </c>
      <c r="I19" s="161">
        <f t="shared" si="1"/>
        <v>13</v>
      </c>
      <c r="J19" s="194"/>
      <c r="K19" s="217">
        <f t="shared" si="2"/>
        <v>46647987</v>
      </c>
      <c r="L19" s="217">
        <f t="shared" si="3"/>
        <v>13</v>
      </c>
      <c r="M19" s="217"/>
      <c r="N19" s="129"/>
    </row>
    <row r="20" spans="1:14" ht="13.5" customHeight="1">
      <c r="A20" s="162">
        <v>110</v>
      </c>
      <c r="B20" s="155" t="s">
        <v>417</v>
      </c>
      <c r="C20" s="156" t="s">
        <v>15</v>
      </c>
      <c r="D20" s="157"/>
      <c r="E20" s="581">
        <v>326</v>
      </c>
      <c r="F20" s="582">
        <v>134</v>
      </c>
      <c r="G20" s="159">
        <f t="shared" si="0"/>
        <v>460</v>
      </c>
      <c r="H20" s="602">
        <v>18</v>
      </c>
      <c r="I20" s="161">
        <f t="shared" si="1"/>
        <v>14</v>
      </c>
      <c r="J20" s="194"/>
      <c r="K20" s="217">
        <f t="shared" si="2"/>
        <v>46133982</v>
      </c>
      <c r="L20" s="217">
        <f t="shared" si="3"/>
        <v>14</v>
      </c>
      <c r="M20" s="217"/>
      <c r="N20" s="129"/>
    </row>
    <row r="21" spans="1:14" ht="13.5" customHeight="1">
      <c r="A21" s="154">
        <v>111</v>
      </c>
      <c r="B21" s="155" t="s">
        <v>450</v>
      </c>
      <c r="C21" s="156" t="s">
        <v>305</v>
      </c>
      <c r="D21" s="157">
        <v>0.4895833333333333</v>
      </c>
      <c r="E21" s="581">
        <v>312</v>
      </c>
      <c r="F21" s="582">
        <v>127</v>
      </c>
      <c r="G21" s="159">
        <f t="shared" si="0"/>
        <v>439</v>
      </c>
      <c r="H21" s="602">
        <v>10</v>
      </c>
      <c r="I21" s="161">
        <f t="shared" si="1"/>
        <v>15</v>
      </c>
      <c r="J21" s="194"/>
      <c r="K21" s="217">
        <f t="shared" si="2"/>
        <v>44026990</v>
      </c>
      <c r="L21" s="217">
        <f t="shared" si="3"/>
        <v>15</v>
      </c>
      <c r="M21" s="217"/>
      <c r="N21" s="129"/>
    </row>
    <row r="22" spans="1:14" ht="13.5" customHeight="1">
      <c r="A22" s="168">
        <v>112</v>
      </c>
      <c r="B22" s="313" t="s">
        <v>345</v>
      </c>
      <c r="C22" s="604" t="s">
        <v>585</v>
      </c>
      <c r="D22" s="169"/>
      <c r="E22" s="600"/>
      <c r="F22" s="601"/>
      <c r="G22" s="298">
        <f t="shared" si="0"/>
      </c>
      <c r="H22" s="603"/>
      <c r="I22" s="359">
        <f t="shared" si="1"/>
      </c>
      <c r="J22" s="194"/>
      <c r="K22" s="217">
        <f t="shared" si="2"/>
      </c>
      <c r="L22" s="217">
        <f t="shared" si="3"/>
      </c>
      <c r="M22" s="217"/>
      <c r="N22" s="129"/>
    </row>
    <row r="23" spans="1:14" ht="13.5" customHeight="1" hidden="1">
      <c r="A23" s="154">
        <v>113</v>
      </c>
      <c r="B23" s="271"/>
      <c r="C23" s="156"/>
      <c r="D23" s="166">
        <v>0.5277777777777778</v>
      </c>
      <c r="E23" s="537"/>
      <c r="F23" s="538"/>
      <c r="G23" s="539">
        <f t="shared" si="0"/>
      </c>
      <c r="H23" s="289"/>
      <c r="I23" s="357">
        <f t="shared" si="1"/>
      </c>
      <c r="J23" s="94"/>
      <c r="K23" s="217">
        <f t="shared" si="2"/>
      </c>
      <c r="L23" s="217">
        <f t="shared" si="3"/>
      </c>
      <c r="M23" s="217"/>
      <c r="N23" s="129"/>
    </row>
    <row r="24" spans="1:14" ht="13.5" customHeight="1" hidden="1">
      <c r="A24" s="162">
        <v>114</v>
      </c>
      <c r="B24" s="163"/>
      <c r="C24" s="165"/>
      <c r="D24" s="157"/>
      <c r="E24" s="158"/>
      <c r="F24" s="103"/>
      <c r="G24" s="159">
        <f t="shared" si="0"/>
      </c>
      <c r="H24" s="290"/>
      <c r="I24" s="161">
        <f t="shared" si="1"/>
      </c>
      <c r="J24" s="94"/>
      <c r="K24" s="217">
        <f t="shared" si="2"/>
      </c>
      <c r="L24" s="217">
        <f t="shared" si="3"/>
      </c>
      <c r="M24" s="217"/>
      <c r="N24" s="129"/>
    </row>
    <row r="25" spans="1:14" ht="13.5" customHeight="1" hidden="1">
      <c r="A25" s="168">
        <v>115</v>
      </c>
      <c r="B25" s="313"/>
      <c r="C25" s="320"/>
      <c r="D25" s="169"/>
      <c r="E25" s="158"/>
      <c r="F25" s="103"/>
      <c r="G25" s="298">
        <f t="shared" si="0"/>
      </c>
      <c r="H25" s="358"/>
      <c r="I25" s="359">
        <f t="shared" si="1"/>
      </c>
      <c r="J25" s="94"/>
      <c r="K25" s="217">
        <f t="shared" si="2"/>
      </c>
      <c r="L25" s="217">
        <f t="shared" si="3"/>
      </c>
      <c r="M25" s="217"/>
      <c r="N25" s="129"/>
    </row>
    <row r="26" spans="1:14" ht="13.5" customHeight="1" hidden="1">
      <c r="A26" s="154">
        <v>116</v>
      </c>
      <c r="B26" s="271"/>
      <c r="C26" s="165"/>
      <c r="D26" s="166"/>
      <c r="E26" s="354"/>
      <c r="F26" s="355"/>
      <c r="G26" s="356">
        <f t="shared" si="0"/>
      </c>
      <c r="H26" s="288"/>
      <c r="I26" s="357">
        <f t="shared" si="1"/>
      </c>
      <c r="J26" s="94"/>
      <c r="K26" s="217">
        <f t="shared" si="2"/>
      </c>
      <c r="L26" s="217">
        <f t="shared" si="3"/>
      </c>
      <c r="M26" s="217"/>
      <c r="N26" s="129"/>
    </row>
    <row r="27" spans="1:14" ht="13.5" customHeight="1" hidden="1">
      <c r="A27" s="154">
        <v>117</v>
      </c>
      <c r="B27" s="271"/>
      <c r="C27" s="276"/>
      <c r="D27" s="157">
        <v>0.5659722222222222</v>
      </c>
      <c r="E27" s="158"/>
      <c r="F27" s="103"/>
      <c r="G27" s="159">
        <f t="shared" si="0"/>
      </c>
      <c r="H27" s="290"/>
      <c r="I27" s="161">
        <f t="shared" si="1"/>
      </c>
      <c r="J27" s="94"/>
      <c r="K27" s="217">
        <f t="shared" si="2"/>
      </c>
      <c r="L27" s="217">
        <f t="shared" si="3"/>
      </c>
      <c r="M27" s="217"/>
      <c r="N27" s="129"/>
    </row>
    <row r="28" spans="1:14" ht="13.5" customHeight="1" hidden="1">
      <c r="A28" s="162">
        <v>118</v>
      </c>
      <c r="B28" s="271"/>
      <c r="C28" s="276"/>
      <c r="D28" s="157"/>
      <c r="E28" s="220"/>
      <c r="F28" s="103"/>
      <c r="G28" s="159">
        <f t="shared" si="0"/>
      </c>
      <c r="H28" s="290"/>
      <c r="I28" s="161">
        <f t="shared" si="1"/>
      </c>
      <c r="J28" s="94"/>
      <c r="K28" s="217">
        <f t="shared" si="2"/>
      </c>
      <c r="L28" s="217">
        <f t="shared" si="3"/>
      </c>
      <c r="M28" s="217"/>
      <c r="N28" s="129"/>
    </row>
    <row r="29" spans="1:14" ht="13.5" customHeight="1" hidden="1">
      <c r="A29" s="154">
        <v>119</v>
      </c>
      <c r="B29" s="155"/>
      <c r="C29" s="156"/>
      <c r="D29" s="157"/>
      <c r="E29" s="220"/>
      <c r="F29" s="103"/>
      <c r="G29" s="159">
        <f t="shared" si="0"/>
      </c>
      <c r="H29" s="290"/>
      <c r="I29" s="161">
        <f t="shared" si="1"/>
      </c>
      <c r="J29" s="94"/>
      <c r="K29" s="217">
        <f t="shared" si="2"/>
      </c>
      <c r="L29" s="217">
        <f t="shared" si="3"/>
      </c>
      <c r="M29" s="217"/>
      <c r="N29" s="129"/>
    </row>
    <row r="30" spans="1:14" ht="13.5" customHeight="1" hidden="1">
      <c r="A30" s="168">
        <v>120</v>
      </c>
      <c r="B30" s="319"/>
      <c r="C30" s="320"/>
      <c r="D30" s="169"/>
      <c r="E30" s="296"/>
      <c r="F30" s="297"/>
      <c r="G30" s="298">
        <f t="shared" si="0"/>
      </c>
      <c r="H30" s="291"/>
      <c r="I30" s="204">
        <f t="shared" si="1"/>
      </c>
      <c r="J30" s="94"/>
      <c r="K30" s="217">
        <f t="shared" si="2"/>
      </c>
      <c r="L30" s="217">
        <f t="shared" si="3"/>
      </c>
      <c r="M30" s="217"/>
      <c r="N30" s="129"/>
    </row>
    <row r="31" spans="5:13" ht="12.75" customHeight="1">
      <c r="E31" s="193"/>
      <c r="F31" s="193"/>
      <c r="G31" s="193"/>
      <c r="H31" s="193"/>
      <c r="J31" s="94"/>
      <c r="K31" s="94"/>
      <c r="L31" s="94"/>
      <c r="M31" s="94"/>
    </row>
    <row r="32" spans="2:13" ht="12.75" customHeight="1">
      <c r="B32" s="543" t="s">
        <v>572</v>
      </c>
      <c r="E32" s="193"/>
      <c r="F32" s="193"/>
      <c r="G32" s="193"/>
      <c r="H32" s="193"/>
      <c r="J32" s="94"/>
      <c r="K32" s="94"/>
      <c r="L32" s="94"/>
      <c r="M32" s="94"/>
    </row>
    <row r="33" spans="5:13" ht="12.75" customHeight="1">
      <c r="E33" s="193"/>
      <c r="F33" s="193"/>
      <c r="G33" s="193"/>
      <c r="H33" s="193"/>
      <c r="J33" s="94"/>
      <c r="K33" s="94"/>
      <c r="L33" s="94"/>
      <c r="M33" s="94"/>
    </row>
    <row r="34" spans="1:13" ht="12.75" customHeight="1">
      <c r="A34" s="207" t="s">
        <v>53</v>
      </c>
      <c r="E34" s="193"/>
      <c r="F34" s="193"/>
      <c r="G34" s="193"/>
      <c r="H34" s="193"/>
      <c r="J34" s="94"/>
      <c r="K34" s="94"/>
      <c r="L34" s="94"/>
      <c r="M34" s="94"/>
    </row>
    <row r="35" spans="10:13" ht="12.75" customHeight="1">
      <c r="J35" s="94"/>
      <c r="K35" s="94"/>
      <c r="L35" s="94"/>
      <c r="M35" s="94"/>
    </row>
    <row r="36" spans="1:13" ht="15">
      <c r="A36" s="53" t="s">
        <v>50</v>
      </c>
      <c r="M36" s="94"/>
    </row>
    <row r="37" spans="1:13" ht="12.75" customHeight="1">
      <c r="A37" s="240" t="s">
        <v>87</v>
      </c>
      <c r="M37" s="94"/>
    </row>
    <row r="38" ht="12.75" customHeight="1">
      <c r="M38" s="94"/>
    </row>
    <row r="39" ht="12.75">
      <c r="M39" s="94"/>
    </row>
    <row r="40" ht="12.75" customHeight="1"/>
    <row r="41" ht="12.75" customHeight="1"/>
    <row r="42" ht="12.75" customHeight="1"/>
    <row r="43" ht="12.75" customHeight="1"/>
  </sheetData>
  <sheetProtection password="CD4A" sheet="1"/>
  <conditionalFormatting sqref="I7:I29">
    <cfRule type="cellIs" priority="26" dxfId="7" operator="between" stopIfTrue="1">
      <formula>1</formula>
      <formula>8</formula>
    </cfRule>
    <cfRule type="cellIs" priority="27" dxfId="5" operator="greaterThanOrEqual" stopIfTrue="1">
      <formula>9</formula>
    </cfRule>
  </conditionalFormatting>
  <conditionalFormatting sqref="I30 J7:J22">
    <cfRule type="cellIs" priority="28" dxfId="7" operator="between" stopIfTrue="1">
      <formula>1</formula>
      <formula>8</formula>
    </cfRule>
    <cfRule type="cellIs" priority="29" dxfId="5" operator="greaterThanOrEqual" stopIfTrue="1">
      <formula>9</formula>
    </cfRule>
  </conditionalFormatting>
  <conditionalFormatting sqref="G7:G10">
    <cfRule type="cellIs" priority="30" dxfId="5" operator="lessThan" stopIfTrue="1">
      <formula>480</formula>
    </cfRule>
    <cfRule type="cellIs" priority="31" dxfId="7" operator="between" stopIfTrue="1">
      <formula>480</formula>
      <formula>539</formula>
    </cfRule>
    <cfRule type="cellIs" priority="32" dxfId="1" operator="greaterThanOrEqual" stopIfTrue="1">
      <formula>540</formula>
    </cfRule>
  </conditionalFormatting>
  <conditionalFormatting sqref="F28:F30">
    <cfRule type="cellIs" priority="33" dxfId="5" operator="lessThan" stopIfTrue="1">
      <formula>150</formula>
    </cfRule>
    <cfRule type="cellIs" priority="34" dxfId="7" operator="between" stopIfTrue="1">
      <formula>150</formula>
      <formula>179</formula>
    </cfRule>
    <cfRule type="cellIs" priority="35" dxfId="1" operator="greaterThanOrEqual" stopIfTrue="1">
      <formula>180</formula>
    </cfRule>
  </conditionalFormatting>
  <conditionalFormatting sqref="G11:G30">
    <cfRule type="cellIs" priority="20" dxfId="5" operator="lessThan" stopIfTrue="1">
      <formula>500</formula>
    </cfRule>
    <cfRule type="cellIs" priority="21" dxfId="7" operator="between" stopIfTrue="1">
      <formula>501</formula>
      <formula>549</formula>
    </cfRule>
    <cfRule type="cellIs" priority="22" dxfId="1" operator="greaterThanOrEqual" stopIfTrue="1">
      <formula>550</formula>
    </cfRule>
  </conditionalFormatting>
  <conditionalFormatting sqref="F26:F27">
    <cfRule type="cellIs" priority="23" dxfId="5" operator="lessThan" stopIfTrue="1">
      <formula>140</formula>
    </cfRule>
    <cfRule type="cellIs" priority="24" dxfId="7" operator="between" stopIfTrue="1">
      <formula>140</formula>
      <formula>199</formula>
    </cfRule>
    <cfRule type="cellIs" priority="25" dxfId="1" operator="greaterThanOrEqual" stopIfTrue="1">
      <formula>200</formula>
    </cfRule>
  </conditionalFormatting>
  <conditionalFormatting sqref="E26:E27">
    <cfRule type="cellIs" priority="17" dxfId="5" operator="lessThan" stopIfTrue="1">
      <formula>360</formula>
    </cfRule>
    <cfRule type="cellIs" priority="18" dxfId="4" operator="between" stopIfTrue="1">
      <formula>360</formula>
      <formula>399</formula>
    </cfRule>
    <cfRule type="cellIs" priority="19" dxfId="3" operator="greaterThanOrEqual" stopIfTrue="1">
      <formula>400</formula>
    </cfRule>
  </conditionalFormatting>
  <conditionalFormatting sqref="H23:H25">
    <cfRule type="cellIs" priority="16" dxfId="0" operator="equal" stopIfTrue="1">
      <formula>""</formula>
    </cfRule>
  </conditionalFormatting>
  <conditionalFormatting sqref="F23:F25">
    <cfRule type="cellIs" priority="13" dxfId="5" operator="lessThan" stopIfTrue="1">
      <formula>140</formula>
    </cfRule>
    <cfRule type="cellIs" priority="14" dxfId="7" operator="between" stopIfTrue="1">
      <formula>140</formula>
      <formula>199</formula>
    </cfRule>
    <cfRule type="cellIs" priority="15" dxfId="1" operator="greaterThanOrEqual" stopIfTrue="1">
      <formula>200</formula>
    </cfRule>
  </conditionalFormatting>
  <conditionalFormatting sqref="E23:E25">
    <cfRule type="cellIs" priority="10" dxfId="5" operator="lessThan" stopIfTrue="1">
      <formula>360</formula>
    </cfRule>
    <cfRule type="cellIs" priority="11" dxfId="4" operator="between" stopIfTrue="1">
      <formula>360</formula>
      <formula>399</formula>
    </cfRule>
    <cfRule type="cellIs" priority="12" dxfId="3" operator="greaterThanOrEqual" stopIfTrue="1">
      <formula>400</formula>
    </cfRule>
  </conditionalFormatting>
  <conditionalFormatting sqref="E23:F25">
    <cfRule type="cellIs" priority="9" dxfId="0" operator="equal" stopIfTrue="1">
      <formula>""</formula>
    </cfRule>
  </conditionalFormatting>
  <conditionalFormatting sqref="F7:F22">
    <cfRule type="cellIs" priority="2" dxfId="58" operator="lessThan" stopIfTrue="1">
      <formula>140</formula>
    </cfRule>
    <cfRule type="cellIs" priority="3" dxfId="7" operator="between" stopIfTrue="1">
      <formula>140</formula>
      <formula>199</formula>
    </cfRule>
    <cfRule type="cellIs" priority="4" dxfId="1" operator="greaterThanOrEqual" stopIfTrue="1">
      <formula>200</formula>
    </cfRule>
  </conditionalFormatting>
  <conditionalFormatting sqref="E7:E22">
    <cfRule type="cellIs" priority="5" dxfId="58" operator="lessThan" stopIfTrue="1">
      <formula>360</formula>
    </cfRule>
    <cfRule type="cellIs" priority="6" dxfId="7" operator="between" stopIfTrue="1">
      <formula>360</formula>
      <formula>399</formula>
    </cfRule>
    <cfRule type="cellIs" priority="7" dxfId="1" operator="greaterThanOrEqual" stopIfTrue="1">
      <formula>400</formula>
    </cfRule>
  </conditionalFormatting>
  <conditionalFormatting sqref="E7:F22">
    <cfRule type="cellIs" priority="8" dxfId="467" operator="equal" stopIfTrue="1">
      <formula>""</formula>
    </cfRule>
  </conditionalFormatting>
  <conditionalFormatting sqref="H7:H22">
    <cfRule type="cellIs" priority="1" dxfId="467" operator="equal" stopIfTrue="1">
      <formula>""</formula>
    </cfRule>
  </conditionalFormatting>
  <printOptions horizontalCentered="1"/>
  <pageMargins left="0.7874015748031497" right="0.1968503937007874" top="0.4724409448818898" bottom="0.5118110236220472" header="0.5118110236220472" footer="0.5118110236220472"/>
  <pageSetup horizontalDpi="300" verticalDpi="300" orientation="portrait" paperSize="9" r:id="rId1"/>
  <headerFooter alignWithMargins="0">
    <oddFooter>&amp;L&amp;8&amp;F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workbookViewId="0" topLeftCell="B7">
      <selection activeCell="AF25" sqref="AF25"/>
    </sheetView>
  </sheetViews>
  <sheetFormatPr defaultColWidth="11.421875" defaultRowHeight="12.75"/>
  <cols>
    <col min="1" max="1" width="23.57421875" style="391" customWidth="1"/>
    <col min="2" max="5" width="6.421875" style="396" customWidth="1"/>
    <col min="6" max="6" width="4.140625" style="397" customWidth="1"/>
    <col min="7" max="7" width="4.140625" style="391" customWidth="1"/>
    <col min="8" max="8" width="4.140625" style="398" customWidth="1"/>
    <col min="9" max="9" width="6.421875" style="391" customWidth="1"/>
    <col min="10" max="10" width="23.57421875" style="391" customWidth="1"/>
    <col min="11" max="14" width="6.421875" style="391" customWidth="1"/>
    <col min="15" max="15" width="4.140625" style="391" customWidth="1"/>
    <col min="16" max="16" width="5.00390625" style="391" customWidth="1"/>
    <col min="17" max="17" width="4.140625" style="391" customWidth="1"/>
    <col min="18" max="18" width="6.421875" style="391" hidden="1" customWidth="1"/>
    <col min="19" max="26" width="5.7109375" style="391" hidden="1" customWidth="1"/>
    <col min="27" max="16384" width="11.421875" style="391" customWidth="1"/>
  </cols>
  <sheetData>
    <row r="1" spans="1:25" ht="26.25">
      <c r="A1" s="661" t="s">
        <v>482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392"/>
      <c r="T1" s="392"/>
      <c r="U1" s="392"/>
      <c r="V1" s="392"/>
      <c r="W1" s="392"/>
      <c r="X1" s="392"/>
      <c r="Y1" s="392"/>
    </row>
    <row r="2" spans="1:25" ht="35.25">
      <c r="A2" s="102"/>
      <c r="B2" s="392"/>
      <c r="C2" s="392"/>
      <c r="D2" s="392"/>
      <c r="E2" s="392"/>
      <c r="F2" s="393"/>
      <c r="G2" s="392"/>
      <c r="H2" s="394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</row>
    <row r="3" spans="1:10" ht="15">
      <c r="A3" s="395" t="s">
        <v>131</v>
      </c>
      <c r="J3" s="395" t="s">
        <v>126</v>
      </c>
    </row>
    <row r="4" spans="1:10" ht="15">
      <c r="A4" s="399" t="s">
        <v>35</v>
      </c>
      <c r="B4" s="400" t="s">
        <v>36</v>
      </c>
      <c r="C4" s="400" t="s">
        <v>37</v>
      </c>
      <c r="D4" s="400" t="s">
        <v>38</v>
      </c>
      <c r="E4" s="400" t="s">
        <v>39</v>
      </c>
      <c r="F4" s="401" t="s">
        <v>40</v>
      </c>
      <c r="H4" s="402" t="s">
        <v>44</v>
      </c>
      <c r="J4" s="403" t="s">
        <v>138</v>
      </c>
    </row>
    <row r="5" spans="1:10" ht="15" customHeight="1">
      <c r="A5" s="96" t="s">
        <v>309</v>
      </c>
      <c r="B5" s="594">
        <v>75</v>
      </c>
      <c r="C5" s="594">
        <v>32</v>
      </c>
      <c r="D5" s="594">
        <v>1</v>
      </c>
      <c r="E5" s="607">
        <f>SUM(B5:C5)</f>
        <v>107</v>
      </c>
      <c r="F5" s="227">
        <f>IF(E5&gt;E10,1,IF(E5&lt;E10,0,0.5))</f>
        <v>0</v>
      </c>
      <c r="G5" s="671">
        <f>SUM(F5:F8)</f>
        <v>2</v>
      </c>
      <c r="H5" s="665"/>
      <c r="J5" s="403"/>
    </row>
    <row r="6" spans="1:10" ht="15" customHeight="1">
      <c r="A6" s="404" t="str">
        <f>IF(ISERROR(INDEX(Jn!$C$11:$C$30,MATCH(A5,VLJuniorinnen,0))),"",INDEX(Jn!$C$11:$C$30,MATCH(A5,VLJuniorinnen,0)))</f>
        <v>SV Demitz-Thumitz</v>
      </c>
      <c r="B6" s="594">
        <v>85</v>
      </c>
      <c r="C6" s="594">
        <v>60</v>
      </c>
      <c r="D6" s="594">
        <v>0</v>
      </c>
      <c r="E6" s="607">
        <f>SUM(B6:C6)</f>
        <v>145</v>
      </c>
      <c r="F6" s="227">
        <f>IF(E6&gt;E11,1,IF(E6&lt;E11,0,0.5))</f>
        <v>1</v>
      </c>
      <c r="G6" s="663"/>
      <c r="H6" s="665"/>
      <c r="J6" s="403"/>
    </row>
    <row r="7" spans="1:10" ht="15" customHeight="1">
      <c r="A7" s="666">
        <f>SUM(E5:E8)</f>
        <v>488</v>
      </c>
      <c r="B7" s="594">
        <v>77</v>
      </c>
      <c r="C7" s="594">
        <v>43</v>
      </c>
      <c r="D7" s="594">
        <v>2</v>
      </c>
      <c r="E7" s="607">
        <f>SUM(B7:C7)</f>
        <v>120</v>
      </c>
      <c r="F7" s="227">
        <f>IF(E7&gt;E12,1,IF(E7&lt;E12,0,0.5))</f>
        <v>1</v>
      </c>
      <c r="G7" s="663"/>
      <c r="H7" s="665"/>
      <c r="J7" s="403"/>
    </row>
    <row r="8" spans="1:10" ht="15" customHeight="1">
      <c r="A8" s="667"/>
      <c r="B8" s="594">
        <v>90</v>
      </c>
      <c r="C8" s="594">
        <v>26</v>
      </c>
      <c r="D8" s="594">
        <v>5</v>
      </c>
      <c r="E8" s="607">
        <f>SUM(B8:C8)</f>
        <v>116</v>
      </c>
      <c r="F8" s="227">
        <f>IF(E8&gt;E13,1,IF(E8&lt;E13,0,0.5))</f>
        <v>0</v>
      </c>
      <c r="G8" s="663"/>
      <c r="H8" s="665"/>
      <c r="J8" s="403"/>
    </row>
    <row r="9" spans="1:10" ht="15" customHeight="1">
      <c r="A9" s="673" t="s">
        <v>451</v>
      </c>
      <c r="B9" s="674"/>
      <c r="C9" s="674"/>
      <c r="D9" s="674"/>
      <c r="E9" s="674"/>
      <c r="F9" s="674"/>
      <c r="G9" s="674"/>
      <c r="H9" s="675"/>
      <c r="J9" s="403"/>
    </row>
    <row r="10" spans="1:17" ht="15" customHeight="1">
      <c r="A10" s="606" t="s">
        <v>347</v>
      </c>
      <c r="B10" s="594">
        <v>88</v>
      </c>
      <c r="C10" s="594">
        <v>27</v>
      </c>
      <c r="D10" s="594">
        <v>1</v>
      </c>
      <c r="E10" s="607">
        <f>SUM(B10:C10)</f>
        <v>115</v>
      </c>
      <c r="F10" s="227">
        <f>IF(E10&gt;E5,1,IF(E10&lt;E5,0,0.5))</f>
        <v>1</v>
      </c>
      <c r="G10" s="671">
        <f>SUM(F10:F13)</f>
        <v>2</v>
      </c>
      <c r="H10" s="665"/>
      <c r="J10" s="676" t="s">
        <v>143</v>
      </c>
      <c r="K10" s="676"/>
      <c r="L10" s="676"/>
      <c r="M10" s="676"/>
      <c r="N10" s="676"/>
      <c r="O10" s="676"/>
      <c r="P10" s="676"/>
      <c r="Q10" s="676"/>
    </row>
    <row r="11" spans="1:17" ht="15" customHeight="1">
      <c r="A11" s="404" t="s">
        <v>85</v>
      </c>
      <c r="B11" s="594">
        <v>76</v>
      </c>
      <c r="C11" s="594">
        <v>61</v>
      </c>
      <c r="D11" s="594">
        <v>2</v>
      </c>
      <c r="E11" s="607">
        <f>SUM(B11:C11)</f>
        <v>137</v>
      </c>
      <c r="F11" s="227">
        <f>IF(E11&gt;E6,1,IF(E11&lt;E6,0,0.5))</f>
        <v>0</v>
      </c>
      <c r="G11" s="663"/>
      <c r="H11" s="665"/>
      <c r="J11" s="676"/>
      <c r="K11" s="676"/>
      <c r="L11" s="676"/>
      <c r="M11" s="676"/>
      <c r="N11" s="676"/>
      <c r="O11" s="676"/>
      <c r="P11" s="676"/>
      <c r="Q11" s="676"/>
    </row>
    <row r="12" spans="1:17" ht="15" customHeight="1">
      <c r="A12" s="666">
        <f>SUM(E10:E13)</f>
        <v>490</v>
      </c>
      <c r="B12" s="594">
        <v>82</v>
      </c>
      <c r="C12" s="594">
        <v>34</v>
      </c>
      <c r="D12" s="594">
        <v>3</v>
      </c>
      <c r="E12" s="607">
        <f>SUM(B12:C12)</f>
        <v>116</v>
      </c>
      <c r="F12" s="227">
        <f>IF(E12&gt;E7,1,IF(E12&lt;E7,0,0.5))</f>
        <v>0</v>
      </c>
      <c r="G12" s="663"/>
      <c r="H12" s="665"/>
      <c r="J12" s="399"/>
      <c r="K12" s="399"/>
      <c r="L12" s="399"/>
      <c r="M12" s="399"/>
      <c r="N12" s="399"/>
      <c r="O12" s="399"/>
      <c r="P12" s="399"/>
      <c r="Q12" s="399"/>
    </row>
    <row r="13" spans="1:26" ht="15" customHeight="1">
      <c r="A13" s="667"/>
      <c r="B13" s="594">
        <v>87</v>
      </c>
      <c r="C13" s="594">
        <v>35</v>
      </c>
      <c r="D13" s="594">
        <v>2</v>
      </c>
      <c r="E13" s="607">
        <f>SUM(B13:C13)</f>
        <v>122</v>
      </c>
      <c r="F13" s="227">
        <f>IF(E13&gt;E8,1,IF(E13&lt;E8,0,0.5))</f>
        <v>1</v>
      </c>
      <c r="G13" s="663"/>
      <c r="H13" s="665"/>
      <c r="J13" s="442" t="s">
        <v>35</v>
      </c>
      <c r="K13" s="443" t="s">
        <v>36</v>
      </c>
      <c r="L13" s="443" t="s">
        <v>37</v>
      </c>
      <c r="M13" s="443" t="s">
        <v>38</v>
      </c>
      <c r="N13" s="443" t="s">
        <v>39</v>
      </c>
      <c r="O13" s="444" t="s">
        <v>40</v>
      </c>
      <c r="P13" s="442"/>
      <c r="Q13" s="445" t="s">
        <v>44</v>
      </c>
      <c r="S13" s="453" t="s">
        <v>221</v>
      </c>
      <c r="T13" s="453" t="s">
        <v>221</v>
      </c>
      <c r="U13" s="453" t="s">
        <v>221</v>
      </c>
      <c r="V13" s="453" t="s">
        <v>221</v>
      </c>
      <c r="W13" s="453" t="s">
        <v>40</v>
      </c>
      <c r="X13" s="453" t="s">
        <v>40</v>
      </c>
      <c r="Y13" s="453" t="s">
        <v>40</v>
      </c>
      <c r="Z13" s="453" t="s">
        <v>40</v>
      </c>
    </row>
    <row r="14" spans="10:29" ht="15" customHeight="1">
      <c r="J14" s="612" t="s">
        <v>347</v>
      </c>
      <c r="K14" s="97">
        <v>100</v>
      </c>
      <c r="L14" s="98">
        <f>N14-K14</f>
        <v>33</v>
      </c>
      <c r="M14" s="97">
        <v>11</v>
      </c>
      <c r="N14" s="97">
        <v>133</v>
      </c>
      <c r="O14" s="227">
        <f>W14</f>
        <v>4</v>
      </c>
      <c r="P14" s="671">
        <f>SUM(O14:O17)</f>
        <v>10</v>
      </c>
      <c r="Q14" s="665"/>
      <c r="S14" s="453">
        <f aca="true" t="shared" si="0" ref="S14:S29">N14</f>
        <v>133</v>
      </c>
      <c r="T14" s="453">
        <f>N18</f>
        <v>123</v>
      </c>
      <c r="U14" s="453">
        <f>N22</f>
        <v>121</v>
      </c>
      <c r="V14" s="453">
        <f>N26</f>
        <v>125</v>
      </c>
      <c r="W14" s="453">
        <f>IF(S14="","",5-_xlfn.RANK.AVG(S14,$S14:$V14,0))</f>
        <v>4</v>
      </c>
      <c r="X14" s="453">
        <f aca="true" t="shared" si="1" ref="X14:Z17">IF(T14="","",5-_xlfn.RANK.AVG(T14,$S14:$V14,0))</f>
        <v>2</v>
      </c>
      <c r="Y14" s="453">
        <f t="shared" si="1"/>
        <v>1</v>
      </c>
      <c r="Z14" s="453">
        <f t="shared" si="1"/>
        <v>3</v>
      </c>
      <c r="AB14" s="619" t="s">
        <v>610</v>
      </c>
      <c r="AC14" s="628"/>
    </row>
    <row r="15" spans="1:27" ht="15" customHeight="1">
      <c r="A15" s="96" t="s">
        <v>449</v>
      </c>
      <c r="B15" s="594">
        <v>101</v>
      </c>
      <c r="C15" s="594">
        <v>36</v>
      </c>
      <c r="D15" s="594">
        <v>3</v>
      </c>
      <c r="E15" s="607">
        <f>SUM(B15:C15)</f>
        <v>137</v>
      </c>
      <c r="F15" s="227">
        <f>IF(E15&gt;E20,1,IF(E15&lt;E20,0,0.5))</f>
        <v>1</v>
      </c>
      <c r="G15" s="671">
        <f>SUM(F15:F18)</f>
        <v>2</v>
      </c>
      <c r="H15" s="672">
        <v>22</v>
      </c>
      <c r="J15" s="404" t="s">
        <v>85</v>
      </c>
      <c r="K15" s="97">
        <v>88</v>
      </c>
      <c r="L15" s="98">
        <f aca="true" t="shared" si="2" ref="L15:L29">N15-K15</f>
        <v>45</v>
      </c>
      <c r="M15" s="97">
        <v>1</v>
      </c>
      <c r="N15" s="97">
        <v>133</v>
      </c>
      <c r="O15" s="227">
        <f>W15</f>
        <v>3</v>
      </c>
      <c r="P15" s="663"/>
      <c r="Q15" s="665"/>
      <c r="S15" s="453">
        <f t="shared" si="0"/>
        <v>133</v>
      </c>
      <c r="T15" s="453">
        <f>N19</f>
        <v>129</v>
      </c>
      <c r="U15" s="453">
        <f>N23</f>
        <v>134</v>
      </c>
      <c r="V15" s="453">
        <f>N27</f>
        <v>118</v>
      </c>
      <c r="W15" s="453">
        <f>IF(S15="","",5-_xlfn.RANK.AVG(S15,$S15:$V15,0))</f>
        <v>3</v>
      </c>
      <c r="X15" s="453">
        <f t="shared" si="1"/>
        <v>2</v>
      </c>
      <c r="Y15" s="453">
        <f t="shared" si="1"/>
        <v>4</v>
      </c>
      <c r="Z15" s="453">
        <f t="shared" si="1"/>
        <v>1</v>
      </c>
      <c r="AA15" s="625"/>
    </row>
    <row r="16" spans="1:27" ht="15" customHeight="1">
      <c r="A16" s="404" t="str">
        <f>IF(ISERROR(INDEX(Jn!$C$11:$C$30,MATCH(A15,VLJuniorinnen,0))),"",INDEX(Jn!$C$11:$C$30,MATCH(A15,VLJuniorinnen,0)))</f>
        <v>SV Laußnitz</v>
      </c>
      <c r="B16" s="594">
        <v>82</v>
      </c>
      <c r="C16" s="594">
        <v>34</v>
      </c>
      <c r="D16" s="594">
        <v>3</v>
      </c>
      <c r="E16" s="607">
        <f>SUM(B16:C16)</f>
        <v>116</v>
      </c>
      <c r="F16" s="227">
        <f>IF(E16&gt;E21,1,IF(E16&lt;E21,0,0.5))</f>
        <v>1</v>
      </c>
      <c r="G16" s="663"/>
      <c r="H16" s="672"/>
      <c r="J16" s="666">
        <f>SUM(N14:N17)</f>
        <v>495</v>
      </c>
      <c r="K16" s="97">
        <v>92</v>
      </c>
      <c r="L16" s="98">
        <f t="shared" si="2"/>
        <v>27</v>
      </c>
      <c r="M16" s="97">
        <v>5</v>
      </c>
      <c r="N16" s="97">
        <v>119</v>
      </c>
      <c r="O16" s="227">
        <f>W16</f>
        <v>2</v>
      </c>
      <c r="P16" s="663"/>
      <c r="Q16" s="665"/>
      <c r="S16" s="453">
        <f t="shared" si="0"/>
        <v>119</v>
      </c>
      <c r="T16" s="453">
        <f>N20</f>
        <v>121</v>
      </c>
      <c r="U16" s="453">
        <f>N24</f>
        <v>107</v>
      </c>
      <c r="V16" s="453">
        <f>N28</f>
        <v>121</v>
      </c>
      <c r="W16" s="453">
        <f>IF(S16="","",5-_xlfn.RANK.AVG(S16,$S16:$V16,0))</f>
        <v>2</v>
      </c>
      <c r="X16" s="453">
        <f t="shared" si="1"/>
        <v>3.5</v>
      </c>
      <c r="Y16" s="453">
        <f t="shared" si="1"/>
        <v>1</v>
      </c>
      <c r="Z16" s="453">
        <f t="shared" si="1"/>
        <v>3.5</v>
      </c>
      <c r="AA16" s="625" t="s">
        <v>606</v>
      </c>
    </row>
    <row r="17" spans="1:27" ht="15" customHeight="1" thickBot="1">
      <c r="A17" s="666">
        <f>SUM(E15:E18)</f>
        <v>489</v>
      </c>
      <c r="B17" s="594">
        <v>90</v>
      </c>
      <c r="C17" s="594">
        <v>27</v>
      </c>
      <c r="D17" s="594">
        <v>3</v>
      </c>
      <c r="E17" s="607">
        <f>SUM(B17:C17)</f>
        <v>117</v>
      </c>
      <c r="F17" s="227">
        <f>IF(E17&gt;E22,1,IF(E17&lt;E22,0,0.5))</f>
        <v>0</v>
      </c>
      <c r="G17" s="663"/>
      <c r="H17" s="672"/>
      <c r="J17" s="670"/>
      <c r="K17" s="382">
        <v>78</v>
      </c>
      <c r="L17" s="383">
        <f t="shared" si="2"/>
        <v>32</v>
      </c>
      <c r="M17" s="382">
        <v>3</v>
      </c>
      <c r="N17" s="382">
        <v>110</v>
      </c>
      <c r="O17" s="384">
        <f>W17</f>
        <v>1</v>
      </c>
      <c r="P17" s="668"/>
      <c r="Q17" s="669"/>
      <c r="S17" s="453">
        <f t="shared" si="0"/>
        <v>110</v>
      </c>
      <c r="T17" s="453">
        <f>N21</f>
        <v>127</v>
      </c>
      <c r="U17" s="453">
        <f>N25</f>
        <v>128</v>
      </c>
      <c r="V17" s="453">
        <f>N29</f>
        <v>131</v>
      </c>
      <c r="W17" s="453">
        <f>IF(S17="","",5-_xlfn.RANK.AVG(S17,$S17:$V17,0))</f>
        <v>1</v>
      </c>
      <c r="X17" s="453">
        <f t="shared" si="1"/>
        <v>2</v>
      </c>
      <c r="Y17" s="453">
        <f t="shared" si="1"/>
        <v>3</v>
      </c>
      <c r="Z17" s="453">
        <f t="shared" si="1"/>
        <v>4</v>
      </c>
      <c r="AA17" s="625"/>
    </row>
    <row r="18" spans="1:27" ht="15" customHeight="1">
      <c r="A18" s="667"/>
      <c r="B18" s="594">
        <v>84</v>
      </c>
      <c r="C18" s="594">
        <v>35</v>
      </c>
      <c r="D18" s="594">
        <v>5</v>
      </c>
      <c r="E18" s="607">
        <f>SUM(B18:C18)</f>
        <v>119</v>
      </c>
      <c r="F18" s="227">
        <f>IF(E18&gt;E23,1,IF(E18&lt;E23,0,0.5))</f>
        <v>0</v>
      </c>
      <c r="G18" s="663"/>
      <c r="H18" s="672"/>
      <c r="J18" s="385" t="s">
        <v>449</v>
      </c>
      <c r="K18" s="386">
        <v>81</v>
      </c>
      <c r="L18" s="387">
        <f t="shared" si="2"/>
        <v>42</v>
      </c>
      <c r="M18" s="386">
        <v>0</v>
      </c>
      <c r="N18" s="386">
        <v>123</v>
      </c>
      <c r="O18" s="388">
        <f>X14</f>
        <v>2</v>
      </c>
      <c r="P18" s="662">
        <f>SUM(O18:O21)</f>
        <v>9.5</v>
      </c>
      <c r="Q18" s="664"/>
      <c r="S18" s="391">
        <f t="shared" si="0"/>
        <v>123</v>
      </c>
      <c r="AA18" s="625"/>
    </row>
    <row r="19" spans="1:27" ht="15" customHeight="1">
      <c r="A19" s="673" t="s">
        <v>452</v>
      </c>
      <c r="B19" s="674"/>
      <c r="C19" s="674"/>
      <c r="D19" s="674"/>
      <c r="E19" s="674"/>
      <c r="F19" s="674"/>
      <c r="G19" s="674"/>
      <c r="H19" s="675"/>
      <c r="J19" s="404" t="str">
        <f>IF(ISERROR(INDEX(Jn!$C$11:$C$30,MATCH(J18,VLJuniorinnen,0))),"",INDEX(Jn!$C$11:$C$30,MATCH(J18,VLJuniorinnen,0)))</f>
        <v>SV Laußnitz</v>
      </c>
      <c r="K19" s="97">
        <v>81</v>
      </c>
      <c r="L19" s="98">
        <f t="shared" si="2"/>
        <v>48</v>
      </c>
      <c r="M19" s="97">
        <v>1</v>
      </c>
      <c r="N19" s="97">
        <v>129</v>
      </c>
      <c r="O19" s="227">
        <f>X15</f>
        <v>2</v>
      </c>
      <c r="P19" s="663"/>
      <c r="Q19" s="665"/>
      <c r="S19" s="391">
        <f t="shared" si="0"/>
        <v>129</v>
      </c>
      <c r="AA19" s="625"/>
    </row>
    <row r="20" spans="1:27" ht="15" customHeight="1">
      <c r="A20" s="96" t="s">
        <v>429</v>
      </c>
      <c r="B20" s="594">
        <v>83</v>
      </c>
      <c r="C20" s="594">
        <v>36</v>
      </c>
      <c r="D20" s="594">
        <v>3</v>
      </c>
      <c r="E20" s="607">
        <f>SUM(B20:C20)</f>
        <v>119</v>
      </c>
      <c r="F20" s="227">
        <f>IF(E20&gt;E15,1,IF(E20&lt;E15,0,0.5))</f>
        <v>0</v>
      </c>
      <c r="G20" s="671">
        <f>SUM(F20:F23)</f>
        <v>2</v>
      </c>
      <c r="H20" s="672">
        <v>16</v>
      </c>
      <c r="J20" s="666">
        <f>SUM(N18:N21)</f>
        <v>500</v>
      </c>
      <c r="K20" s="97">
        <v>85</v>
      </c>
      <c r="L20" s="98">
        <f t="shared" si="2"/>
        <v>36</v>
      </c>
      <c r="M20" s="97">
        <v>1</v>
      </c>
      <c r="N20" s="97">
        <v>121</v>
      </c>
      <c r="O20" s="227">
        <f>X16</f>
        <v>3.5</v>
      </c>
      <c r="P20" s="663"/>
      <c r="Q20" s="665"/>
      <c r="S20" s="391">
        <f t="shared" si="0"/>
        <v>121</v>
      </c>
      <c r="AA20" s="625" t="s">
        <v>608</v>
      </c>
    </row>
    <row r="21" spans="1:27" ht="15" customHeight="1" thickBot="1">
      <c r="A21" s="404" t="s">
        <v>305</v>
      </c>
      <c r="B21" s="594">
        <v>76</v>
      </c>
      <c r="C21" s="594">
        <v>33</v>
      </c>
      <c r="D21" s="594">
        <v>4</v>
      </c>
      <c r="E21" s="607">
        <f>SUM(B21:C21)</f>
        <v>109</v>
      </c>
      <c r="F21" s="227">
        <f>IF(E21&gt;E16,1,IF(E21&lt;E16,0,0.5))</f>
        <v>0</v>
      </c>
      <c r="G21" s="663"/>
      <c r="H21" s="672"/>
      <c r="J21" s="670"/>
      <c r="K21" s="382">
        <v>84</v>
      </c>
      <c r="L21" s="383">
        <f t="shared" si="2"/>
        <v>43</v>
      </c>
      <c r="M21" s="382">
        <v>2</v>
      </c>
      <c r="N21" s="382">
        <v>127</v>
      </c>
      <c r="O21" s="384">
        <f>X17</f>
        <v>2</v>
      </c>
      <c r="P21" s="668"/>
      <c r="Q21" s="669"/>
      <c r="S21" s="391">
        <f t="shared" si="0"/>
        <v>127</v>
      </c>
      <c r="AA21" s="625"/>
    </row>
    <row r="22" spans="1:27" ht="15" customHeight="1">
      <c r="A22" s="666">
        <f>SUM(E20:E23)</f>
        <v>489</v>
      </c>
      <c r="B22" s="594">
        <v>84</v>
      </c>
      <c r="C22" s="594">
        <v>43</v>
      </c>
      <c r="D22" s="594">
        <v>2</v>
      </c>
      <c r="E22" s="607">
        <f>SUM(B22:C22)</f>
        <v>127</v>
      </c>
      <c r="F22" s="227">
        <f>IF(E22&gt;E17,1,IF(E22&lt;E17,0,0.5))</f>
        <v>1</v>
      </c>
      <c r="G22" s="663"/>
      <c r="H22" s="672"/>
      <c r="J22" s="96" t="s">
        <v>448</v>
      </c>
      <c r="K22" s="386">
        <v>87</v>
      </c>
      <c r="L22" s="387">
        <f t="shared" si="2"/>
        <v>34</v>
      </c>
      <c r="M22" s="386">
        <v>2</v>
      </c>
      <c r="N22" s="386">
        <v>121</v>
      </c>
      <c r="O22" s="388">
        <f>Y14</f>
        <v>1</v>
      </c>
      <c r="P22" s="662">
        <f>SUM(O22:O25)</f>
        <v>9</v>
      </c>
      <c r="Q22" s="664"/>
      <c r="S22" s="391">
        <f t="shared" si="0"/>
        <v>121</v>
      </c>
      <c r="AA22" s="625"/>
    </row>
    <row r="23" spans="1:27" ht="15" customHeight="1">
      <c r="A23" s="667"/>
      <c r="B23" s="594">
        <v>90</v>
      </c>
      <c r="C23" s="594">
        <v>44</v>
      </c>
      <c r="D23" s="594">
        <v>0</v>
      </c>
      <c r="E23" s="607">
        <f>SUM(B23:C23)</f>
        <v>134</v>
      </c>
      <c r="F23" s="227">
        <f>IF(E23&gt;E18,1,IF(E23&lt;E18,0,0.5))</f>
        <v>1</v>
      </c>
      <c r="G23" s="663"/>
      <c r="H23" s="672"/>
      <c r="J23" s="404" t="s">
        <v>305</v>
      </c>
      <c r="K23" s="97">
        <v>90</v>
      </c>
      <c r="L23" s="98">
        <f t="shared" si="2"/>
        <v>44</v>
      </c>
      <c r="M23" s="97">
        <v>2</v>
      </c>
      <c r="N23" s="97">
        <v>134</v>
      </c>
      <c r="O23" s="227">
        <f>Y15</f>
        <v>4</v>
      </c>
      <c r="P23" s="663"/>
      <c r="Q23" s="665"/>
      <c r="S23" s="391">
        <f t="shared" si="0"/>
        <v>134</v>
      </c>
      <c r="AA23" s="625"/>
    </row>
    <row r="24" spans="2:27" ht="15" customHeight="1">
      <c r="B24" s="454"/>
      <c r="C24" s="454"/>
      <c r="D24" s="454"/>
      <c r="J24" s="666">
        <f>SUM(N22:N25)</f>
        <v>490</v>
      </c>
      <c r="K24" s="97">
        <v>72</v>
      </c>
      <c r="L24" s="98">
        <f t="shared" si="2"/>
        <v>35</v>
      </c>
      <c r="M24" s="97">
        <v>1</v>
      </c>
      <c r="N24" s="97">
        <v>107</v>
      </c>
      <c r="O24" s="227">
        <f>Y16</f>
        <v>1</v>
      </c>
      <c r="P24" s="663"/>
      <c r="Q24" s="665"/>
      <c r="S24" s="391">
        <f t="shared" si="0"/>
        <v>107</v>
      </c>
      <c r="AA24" s="626" t="s">
        <v>605</v>
      </c>
    </row>
    <row r="25" spans="1:27" ht="15" customHeight="1" thickBot="1">
      <c r="A25" s="96" t="s">
        <v>303</v>
      </c>
      <c r="B25" s="594">
        <v>76</v>
      </c>
      <c r="C25" s="594">
        <v>39</v>
      </c>
      <c r="D25" s="594">
        <v>2</v>
      </c>
      <c r="E25" s="607">
        <f>SUM(B25:C25)</f>
        <v>115</v>
      </c>
      <c r="F25" s="227">
        <f>IF(E25&gt;E30,1,IF(E25&lt;E30,0,0.5))</f>
        <v>0.5</v>
      </c>
      <c r="G25" s="671">
        <f>SUM(F25:F28)</f>
        <v>1.5</v>
      </c>
      <c r="H25" s="665"/>
      <c r="J25" s="670"/>
      <c r="K25" s="382">
        <v>71</v>
      </c>
      <c r="L25" s="383">
        <f t="shared" si="2"/>
        <v>57</v>
      </c>
      <c r="M25" s="382">
        <v>1</v>
      </c>
      <c r="N25" s="382">
        <v>128</v>
      </c>
      <c r="O25" s="384">
        <f>Y17</f>
        <v>3</v>
      </c>
      <c r="P25" s="668"/>
      <c r="Q25" s="669"/>
      <c r="S25" s="391">
        <f t="shared" si="0"/>
        <v>128</v>
      </c>
      <c r="AA25" s="625"/>
    </row>
    <row r="26" spans="1:29" ht="15" customHeight="1">
      <c r="A26" s="404" t="str">
        <f>IF(ISERROR(INDEX(Jn!$C$11:$C$30,MATCH(A25,VLJuniorinnen,0))),"",INDEX(Jn!$C$11:$C$30,MATCH(A25,VLJuniorinnen,0)))</f>
        <v>SG Turbine Lauta</v>
      </c>
      <c r="B26" s="594">
        <v>75</v>
      </c>
      <c r="C26" s="594">
        <v>44</v>
      </c>
      <c r="D26" s="594">
        <v>1</v>
      </c>
      <c r="E26" s="607">
        <f>SUM(B26:C26)</f>
        <v>119</v>
      </c>
      <c r="F26" s="227">
        <f>IF(E26&gt;E31,1,IF(E26&lt;E31,0,0.5))</f>
        <v>0</v>
      </c>
      <c r="G26" s="663"/>
      <c r="H26" s="665"/>
      <c r="J26" s="385" t="s">
        <v>430</v>
      </c>
      <c r="K26" s="386">
        <v>89</v>
      </c>
      <c r="L26" s="387">
        <f t="shared" si="2"/>
        <v>36</v>
      </c>
      <c r="M26" s="386">
        <v>1</v>
      </c>
      <c r="N26" s="386">
        <v>125</v>
      </c>
      <c r="O26" s="388">
        <f>Z14</f>
        <v>3</v>
      </c>
      <c r="P26" s="662">
        <f>SUM(O26:O29)</f>
        <v>11.5</v>
      </c>
      <c r="Q26" s="664"/>
      <c r="S26" s="391">
        <f t="shared" si="0"/>
        <v>125</v>
      </c>
      <c r="AA26" s="625"/>
      <c r="AB26" s="619" t="s">
        <v>610</v>
      </c>
      <c r="AC26" s="628"/>
    </row>
    <row r="27" spans="1:27" ht="15" customHeight="1">
      <c r="A27" s="666">
        <f>SUM(E25:E28)</f>
        <v>466</v>
      </c>
      <c r="B27" s="594">
        <v>84</v>
      </c>
      <c r="C27" s="594">
        <v>36</v>
      </c>
      <c r="D27" s="594">
        <v>2</v>
      </c>
      <c r="E27" s="607">
        <f>SUM(B27:C27)</f>
        <v>120</v>
      </c>
      <c r="F27" s="227">
        <f>IF(E27&gt;E32,1,IF(E27&lt;E32,0,0.5))</f>
        <v>0</v>
      </c>
      <c r="G27" s="663"/>
      <c r="H27" s="665"/>
      <c r="J27" s="404" t="str">
        <f>IF(ISERROR(INDEX(Jn!$C$11:$C$30,MATCH(J26,VLJuniorinnen,0))),"",INDEX(Jn!$C$11:$C$30,MATCH(J26,VLJuniorinnen,0)))</f>
        <v>MSV Bautzen 04</v>
      </c>
      <c r="K27" s="97">
        <v>84</v>
      </c>
      <c r="L27" s="98">
        <f t="shared" si="2"/>
        <v>34</v>
      </c>
      <c r="M27" s="97">
        <v>3</v>
      </c>
      <c r="N27" s="97">
        <v>118</v>
      </c>
      <c r="O27" s="227">
        <f>Z15</f>
        <v>1</v>
      </c>
      <c r="P27" s="663"/>
      <c r="Q27" s="665"/>
      <c r="S27" s="391">
        <f t="shared" si="0"/>
        <v>118</v>
      </c>
      <c r="AA27" s="625"/>
    </row>
    <row r="28" spans="1:27" ht="15" customHeight="1">
      <c r="A28" s="667"/>
      <c r="B28" s="594">
        <v>95</v>
      </c>
      <c r="C28" s="594">
        <v>17</v>
      </c>
      <c r="D28" s="594">
        <v>8</v>
      </c>
      <c r="E28" s="607">
        <f>SUM(B28:C28)</f>
        <v>112</v>
      </c>
      <c r="F28" s="227">
        <f>IF(E28&gt;E33,1,IF(E28&lt;E33,0,0.5))</f>
        <v>1</v>
      </c>
      <c r="G28" s="663"/>
      <c r="H28" s="665"/>
      <c r="J28" s="666">
        <f>SUM(N26:N29)</f>
        <v>495</v>
      </c>
      <c r="K28" s="97">
        <v>86</v>
      </c>
      <c r="L28" s="98">
        <f t="shared" si="2"/>
        <v>35</v>
      </c>
      <c r="M28" s="97">
        <v>1</v>
      </c>
      <c r="N28" s="97">
        <v>121</v>
      </c>
      <c r="O28" s="227">
        <f>Z16</f>
        <v>3.5</v>
      </c>
      <c r="P28" s="663"/>
      <c r="Q28" s="665"/>
      <c r="S28" s="391">
        <f t="shared" si="0"/>
        <v>121</v>
      </c>
      <c r="AA28" s="625" t="s">
        <v>607</v>
      </c>
    </row>
    <row r="29" spans="1:27" ht="15" customHeight="1">
      <c r="A29" s="673" t="s">
        <v>453</v>
      </c>
      <c r="B29" s="674"/>
      <c r="C29" s="674"/>
      <c r="D29" s="674"/>
      <c r="E29" s="674"/>
      <c r="F29" s="674"/>
      <c r="G29" s="674"/>
      <c r="H29" s="675"/>
      <c r="J29" s="667"/>
      <c r="K29" s="97">
        <v>89</v>
      </c>
      <c r="L29" s="98">
        <f t="shared" si="2"/>
        <v>42</v>
      </c>
      <c r="M29" s="97">
        <v>0</v>
      </c>
      <c r="N29" s="97">
        <v>131</v>
      </c>
      <c r="O29" s="227">
        <f>Z17</f>
        <v>4</v>
      </c>
      <c r="P29" s="663"/>
      <c r="Q29" s="665"/>
      <c r="S29" s="391">
        <f t="shared" si="0"/>
        <v>131</v>
      </c>
      <c r="AA29" s="625"/>
    </row>
    <row r="30" spans="1:10" ht="15" customHeight="1">
      <c r="A30" s="96" t="s">
        <v>448</v>
      </c>
      <c r="B30" s="594">
        <v>74</v>
      </c>
      <c r="C30" s="594">
        <v>41</v>
      </c>
      <c r="D30" s="594">
        <v>1</v>
      </c>
      <c r="E30" s="607">
        <f>SUM(B30:C30)</f>
        <v>115</v>
      </c>
      <c r="F30" s="227">
        <f>IF(E30&gt;E25,1,IF(E30&lt;E25,0,0.5))</f>
        <v>0.5</v>
      </c>
      <c r="G30" s="671">
        <f>SUM(F30:F33)</f>
        <v>2.5</v>
      </c>
      <c r="H30" s="665"/>
      <c r="J30" s="446"/>
    </row>
    <row r="31" spans="1:10" ht="15" customHeight="1">
      <c r="A31" s="404" t="s">
        <v>305</v>
      </c>
      <c r="B31" s="594">
        <v>87</v>
      </c>
      <c r="C31" s="594">
        <v>43</v>
      </c>
      <c r="D31" s="594">
        <v>3</v>
      </c>
      <c r="E31" s="607">
        <f>SUM(B31:C31)</f>
        <v>130</v>
      </c>
      <c r="F31" s="227">
        <f>IF(E31&gt;E26,1,IF(E31&lt;E26,0,0.5))</f>
        <v>1</v>
      </c>
      <c r="G31" s="663"/>
      <c r="H31" s="665"/>
      <c r="J31" s="399"/>
    </row>
    <row r="32" spans="1:10" ht="15" customHeight="1">
      <c r="A32" s="666">
        <f>SUM(E30:E33)</f>
        <v>489</v>
      </c>
      <c r="B32" s="594">
        <v>90</v>
      </c>
      <c r="C32" s="594">
        <v>43</v>
      </c>
      <c r="D32" s="594">
        <v>2</v>
      </c>
      <c r="E32" s="607">
        <f>SUM(B32:C32)</f>
        <v>133</v>
      </c>
      <c r="F32" s="227">
        <f>IF(E32&gt;E27,1,IF(E32&lt;E27,0,0.5))</f>
        <v>1</v>
      </c>
      <c r="G32" s="663"/>
      <c r="H32" s="665"/>
      <c r="J32" s="447" t="s">
        <v>468</v>
      </c>
    </row>
    <row r="33" spans="1:10" ht="15" customHeight="1">
      <c r="A33" s="667"/>
      <c r="B33" s="594">
        <v>84</v>
      </c>
      <c r="C33" s="594">
        <v>27</v>
      </c>
      <c r="D33" s="594">
        <v>3</v>
      </c>
      <c r="E33" s="607">
        <f>SUM(B33:C33)</f>
        <v>111</v>
      </c>
      <c r="F33" s="227">
        <f>IF(E33&gt;E28,1,IF(E33&lt;E28,0,0.5))</f>
        <v>0</v>
      </c>
      <c r="G33" s="663"/>
      <c r="H33" s="665"/>
      <c r="J33" s="448"/>
    </row>
    <row r="34" ht="15" customHeight="1">
      <c r="J34" s="189"/>
    </row>
    <row r="35" spans="1:10" ht="15" customHeight="1">
      <c r="A35" s="96" t="s">
        <v>430</v>
      </c>
      <c r="B35" s="594">
        <v>98</v>
      </c>
      <c r="C35" s="594">
        <v>52</v>
      </c>
      <c r="D35" s="594">
        <v>2</v>
      </c>
      <c r="E35" s="607">
        <f>SUM(B35:C35)</f>
        <v>150</v>
      </c>
      <c r="F35" s="227">
        <f>IF(E35&gt;E40,1,IF(E35&lt;E40,0,0.5))</f>
        <v>1</v>
      </c>
      <c r="G35" s="671">
        <f>SUM(F35:F38)</f>
        <v>3</v>
      </c>
      <c r="H35" s="665"/>
      <c r="J35" s="447" t="s">
        <v>467</v>
      </c>
    </row>
    <row r="36" spans="1:8" ht="15" customHeight="1">
      <c r="A36" s="404" t="str">
        <f>IF(ISERROR(INDEX(Jn!$C$11:$C$30,MATCH(A35,VLJuniorinnen,0))),"",INDEX(Jn!$C$11:$C$30,MATCH(A35,VLJuniorinnen,0)))</f>
        <v>MSV Bautzen 04</v>
      </c>
      <c r="B36" s="594">
        <v>89</v>
      </c>
      <c r="C36" s="594">
        <v>60</v>
      </c>
      <c r="D36" s="594">
        <v>1</v>
      </c>
      <c r="E36" s="607">
        <f>SUM(B36:C36)</f>
        <v>149</v>
      </c>
      <c r="F36" s="227">
        <f>IF(E36&gt;E41,1,IF(E36&lt;E41,0,0.5))</f>
        <v>1</v>
      </c>
      <c r="G36" s="663"/>
      <c r="H36" s="665"/>
    </row>
    <row r="37" spans="1:10" ht="15" customHeight="1">
      <c r="A37" s="666">
        <f>SUM(E35:E38)</f>
        <v>550</v>
      </c>
      <c r="B37" s="594">
        <v>95</v>
      </c>
      <c r="C37" s="594">
        <v>21</v>
      </c>
      <c r="D37" s="594">
        <v>7</v>
      </c>
      <c r="E37" s="607">
        <f>SUM(B37:C37)</f>
        <v>116</v>
      </c>
      <c r="F37" s="227">
        <f>IF(E37&gt;E42,1,IF(E37&lt;E42,0,0.5))</f>
        <v>0</v>
      </c>
      <c r="G37" s="663"/>
      <c r="H37" s="665"/>
      <c r="J37" s="391" t="s">
        <v>603</v>
      </c>
    </row>
    <row r="38" spans="1:8" ht="15" customHeight="1">
      <c r="A38" s="667"/>
      <c r="B38" s="594">
        <v>91</v>
      </c>
      <c r="C38" s="594">
        <v>44</v>
      </c>
      <c r="D38" s="594">
        <v>1</v>
      </c>
      <c r="E38" s="607">
        <f>SUM(B38:C38)</f>
        <v>135</v>
      </c>
      <c r="F38" s="227">
        <f>IF(E38&gt;E43,1,IF(E38&lt;E43,0,0.5))</f>
        <v>1</v>
      </c>
      <c r="G38" s="663"/>
      <c r="H38" s="665"/>
    </row>
    <row r="39" spans="1:10" ht="15" customHeight="1">
      <c r="A39" s="673" t="s">
        <v>454</v>
      </c>
      <c r="B39" s="674"/>
      <c r="C39" s="674"/>
      <c r="D39" s="674"/>
      <c r="E39" s="674"/>
      <c r="F39" s="674"/>
      <c r="G39" s="674"/>
      <c r="H39" s="675"/>
      <c r="J39" s="620"/>
    </row>
    <row r="40" spans="1:8" ht="15" customHeight="1">
      <c r="A40" s="96" t="s">
        <v>307</v>
      </c>
      <c r="B40" s="594">
        <v>87</v>
      </c>
      <c r="C40" s="594">
        <v>45</v>
      </c>
      <c r="D40" s="594">
        <v>2</v>
      </c>
      <c r="E40" s="98">
        <f>SUM(B40:C40)</f>
        <v>132</v>
      </c>
      <c r="F40" s="227">
        <f>IF(E40&gt;E35,1,IF(E40&lt;E35,0,0.5))</f>
        <v>0</v>
      </c>
      <c r="G40" s="671">
        <f>SUM(F40:F43)</f>
        <v>1</v>
      </c>
      <c r="H40" s="665"/>
    </row>
    <row r="41" spans="1:10" ht="15" customHeight="1">
      <c r="A41" s="404" t="s">
        <v>31</v>
      </c>
      <c r="B41" s="594">
        <v>95</v>
      </c>
      <c r="C41" s="594">
        <v>52</v>
      </c>
      <c r="D41" s="594">
        <v>0</v>
      </c>
      <c r="E41" s="98">
        <f>SUM(B41:C41)</f>
        <v>147</v>
      </c>
      <c r="F41" s="227">
        <f>IF(E41&gt;E36,1,IF(E41&lt;E36,0,0.5))</f>
        <v>0</v>
      </c>
      <c r="G41" s="663"/>
      <c r="H41" s="665"/>
      <c r="J41" s="455"/>
    </row>
    <row r="42" spans="1:10" ht="15" customHeight="1">
      <c r="A42" s="666">
        <f>SUM(E40:E43)</f>
        <v>525</v>
      </c>
      <c r="B42" s="594">
        <v>89</v>
      </c>
      <c r="C42" s="594">
        <v>43</v>
      </c>
      <c r="D42" s="594">
        <v>0</v>
      </c>
      <c r="E42" s="98">
        <f>SUM(B42:C42)</f>
        <v>132</v>
      </c>
      <c r="F42" s="227">
        <f>IF(E42&gt;E37,1,IF(E42&lt;E37,0,0.5))</f>
        <v>1</v>
      </c>
      <c r="G42" s="663"/>
      <c r="H42" s="665"/>
      <c r="J42" s="455"/>
    </row>
    <row r="43" spans="1:10" ht="15" customHeight="1">
      <c r="A43" s="667"/>
      <c r="B43" s="594">
        <v>79</v>
      </c>
      <c r="C43" s="594">
        <v>35</v>
      </c>
      <c r="D43" s="594">
        <v>2</v>
      </c>
      <c r="E43" s="98">
        <f>SUM(B43:C43)</f>
        <v>114</v>
      </c>
      <c r="F43" s="227">
        <f>IF(E43&gt;E38,1,IF(E43&lt;E38,0,0.5))</f>
        <v>0</v>
      </c>
      <c r="G43" s="663"/>
      <c r="H43" s="665"/>
      <c r="J43" s="456"/>
    </row>
  </sheetData>
  <sheetProtection password="CD4A" sheet="1"/>
  <mergeCells count="42">
    <mergeCell ref="J28:J29"/>
    <mergeCell ref="A1:R1"/>
    <mergeCell ref="J10:Q11"/>
    <mergeCell ref="P14:P17"/>
    <mergeCell ref="Q14:Q17"/>
    <mergeCell ref="J16:J17"/>
    <mergeCell ref="P18:P21"/>
    <mergeCell ref="Q18:Q21"/>
    <mergeCell ref="J20:J21"/>
    <mergeCell ref="A29:H29"/>
    <mergeCell ref="A39:H39"/>
    <mergeCell ref="G40:G43"/>
    <mergeCell ref="H40:H43"/>
    <mergeCell ref="A42:A43"/>
    <mergeCell ref="G35:G38"/>
    <mergeCell ref="H35:H38"/>
    <mergeCell ref="A37:A38"/>
    <mergeCell ref="G30:G33"/>
    <mergeCell ref="H30:H33"/>
    <mergeCell ref="A32:A33"/>
    <mergeCell ref="P26:P29"/>
    <mergeCell ref="Q26:Q29"/>
    <mergeCell ref="G25:G28"/>
    <mergeCell ref="H25:H28"/>
    <mergeCell ref="A27:A28"/>
    <mergeCell ref="P22:P25"/>
    <mergeCell ref="Q22:Q25"/>
    <mergeCell ref="J24:J25"/>
    <mergeCell ref="A19:H19"/>
    <mergeCell ref="G20:G23"/>
    <mergeCell ref="H20:H23"/>
    <mergeCell ref="A22:A23"/>
    <mergeCell ref="A12:A13"/>
    <mergeCell ref="G15:G18"/>
    <mergeCell ref="H15:H18"/>
    <mergeCell ref="A17:A18"/>
    <mergeCell ref="G5:G8"/>
    <mergeCell ref="H5:H8"/>
    <mergeCell ref="A7:A8"/>
    <mergeCell ref="A9:H9"/>
    <mergeCell ref="G10:G13"/>
    <mergeCell ref="H10:H13"/>
  </mergeCells>
  <conditionalFormatting sqref="A5 F5:F8 F10:F13 F15:F18 F20:F23 F25:F28 F30:F33 F35:F38 E40:F43">
    <cfRule type="cellIs" priority="37" dxfId="446" operator="equal">
      <formula>""</formula>
    </cfRule>
  </conditionalFormatting>
  <conditionalFormatting sqref="A15">
    <cfRule type="cellIs" priority="35" dxfId="446" operator="equal">
      <formula>""</formula>
    </cfRule>
  </conditionalFormatting>
  <conditionalFormatting sqref="A20">
    <cfRule type="cellIs" priority="34" dxfId="446" operator="equal">
      <formula>""</formula>
    </cfRule>
  </conditionalFormatting>
  <conditionalFormatting sqref="A25">
    <cfRule type="cellIs" priority="33" dxfId="446" operator="equal">
      <formula>""</formula>
    </cfRule>
  </conditionalFormatting>
  <conditionalFormatting sqref="A30">
    <cfRule type="cellIs" priority="32" dxfId="446" operator="equal">
      <formula>""</formula>
    </cfRule>
  </conditionalFormatting>
  <conditionalFormatting sqref="A35">
    <cfRule type="cellIs" priority="31" dxfId="446" operator="equal">
      <formula>""</formula>
    </cfRule>
  </conditionalFormatting>
  <conditionalFormatting sqref="A40">
    <cfRule type="cellIs" priority="30" dxfId="446" operator="equal">
      <formula>""</formula>
    </cfRule>
  </conditionalFormatting>
  <conditionalFormatting sqref="J18 J26 K14:O29">
    <cfRule type="cellIs" priority="19" dxfId="446" operator="equal">
      <formula>""</formula>
    </cfRule>
  </conditionalFormatting>
  <conditionalFormatting sqref="B40:D43">
    <cfRule type="cellIs" priority="13" dxfId="447" operator="equal" stopIfTrue="1">
      <formula>""</formula>
    </cfRule>
  </conditionalFormatting>
  <conditionalFormatting sqref="B35:E38">
    <cfRule type="cellIs" priority="12" dxfId="447" operator="equal" stopIfTrue="1">
      <formula>""</formula>
    </cfRule>
  </conditionalFormatting>
  <conditionalFormatting sqref="B30:E33">
    <cfRule type="cellIs" priority="11" dxfId="447" operator="equal" stopIfTrue="1">
      <formula>""</formula>
    </cfRule>
  </conditionalFormatting>
  <conditionalFormatting sqref="B25:E28">
    <cfRule type="cellIs" priority="10" dxfId="447" operator="equal" stopIfTrue="1">
      <formula>""</formula>
    </cfRule>
  </conditionalFormatting>
  <conditionalFormatting sqref="E5:E8">
    <cfRule type="cellIs" priority="8" dxfId="447" operator="equal" stopIfTrue="1">
      <formula>""</formula>
    </cfRule>
  </conditionalFormatting>
  <conditionalFormatting sqref="B5:D8">
    <cfRule type="cellIs" priority="9" dxfId="447" operator="equal" stopIfTrue="1">
      <formula>""</formula>
    </cfRule>
  </conditionalFormatting>
  <conditionalFormatting sqref="E10:E13">
    <cfRule type="cellIs" priority="6" dxfId="447" operator="equal" stopIfTrue="1">
      <formula>""</formula>
    </cfRule>
  </conditionalFormatting>
  <conditionalFormatting sqref="B10:D13">
    <cfRule type="cellIs" priority="7" dxfId="447" operator="equal" stopIfTrue="1">
      <formula>""</formula>
    </cfRule>
  </conditionalFormatting>
  <conditionalFormatting sqref="E15:E18">
    <cfRule type="cellIs" priority="4" dxfId="447" operator="equal" stopIfTrue="1">
      <formula>""</formula>
    </cfRule>
  </conditionalFormatting>
  <conditionalFormatting sqref="B15:D18">
    <cfRule type="cellIs" priority="5" dxfId="447" operator="equal" stopIfTrue="1">
      <formula>""</formula>
    </cfRule>
  </conditionalFormatting>
  <conditionalFormatting sqref="E20:E23">
    <cfRule type="cellIs" priority="2" dxfId="447" operator="equal" stopIfTrue="1">
      <formula>""</formula>
    </cfRule>
  </conditionalFormatting>
  <conditionalFormatting sqref="B20:D23">
    <cfRule type="cellIs" priority="3" dxfId="447" operator="equal" stopIfTrue="1">
      <formula>""</formula>
    </cfRule>
  </conditionalFormatting>
  <conditionalFormatting sqref="J22">
    <cfRule type="cellIs" priority="1" dxfId="446" operator="equal">
      <formula>""</formula>
    </cfRule>
  </conditionalFormatting>
  <dataValidations count="1">
    <dataValidation type="list" allowBlank="1" showInputMessage="1" showErrorMessage="1" sqref="A5 A10 A15 A20 A25 A30 A35 A40 J26 J18 J14 J22">
      <formula1>VLJuniorinnen</formula1>
    </dataValidation>
  </dataValidations>
  <printOptions horizontalCentered="1"/>
  <pageMargins left="1.1023622047244095" right="0.11811023622047245" top="0.1968503937007874" bottom="0.1968503937007874" header="0.31496062992125984" footer="0.31496062992125984"/>
  <pageSetup fitToHeight="1" fitToWidth="1"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B8" sqref="B8:C10"/>
    </sheetView>
  </sheetViews>
  <sheetFormatPr defaultColWidth="11.421875" defaultRowHeight="12.75"/>
  <cols>
    <col min="1" max="1" width="3.421875" style="120" customWidth="1"/>
    <col min="2" max="2" width="31.140625" style="114" customWidth="1"/>
    <col min="3" max="3" width="20.7109375" style="114" customWidth="1"/>
    <col min="4" max="4" width="5.421875" style="120" customWidth="1"/>
    <col min="5" max="7" width="5.8515625" style="120" customWidth="1"/>
    <col min="8" max="9" width="3.8515625" style="120" customWidth="1"/>
    <col min="10" max="10" width="0.9921875" style="120" customWidth="1"/>
    <col min="11" max="13" width="6.28125" style="120" customWidth="1"/>
    <col min="14" max="14" width="4.00390625" style="120" customWidth="1"/>
    <col min="15" max="15" width="0.9921875" style="120" customWidth="1"/>
    <col min="16" max="17" width="6.57421875" style="120" customWidth="1"/>
    <col min="18" max="18" width="8.421875" style="120" customWidth="1"/>
    <col min="19" max="19" width="4.57421875" style="120" customWidth="1"/>
    <col min="20" max="20" width="4.7109375" style="120" customWidth="1"/>
    <col min="21" max="21" width="0.85546875" style="114" hidden="1" customWidth="1"/>
    <col min="22" max="22" width="11.421875" style="114" hidden="1" customWidth="1"/>
    <col min="23" max="23" width="5.28125" style="114" hidden="1" customWidth="1"/>
    <col min="24" max="24" width="11.421875" style="114" hidden="1" customWidth="1"/>
    <col min="25" max="25" width="5.28125" style="114" hidden="1" customWidth="1"/>
    <col min="26" max="26" width="5.57421875" style="114" hidden="1" customWidth="1"/>
    <col min="27" max="27" width="11.421875" style="114" hidden="1" customWidth="1"/>
    <col min="28" max="28" width="7.00390625" style="114" customWidth="1"/>
    <col min="29" max="16384" width="11.421875" style="114" customWidth="1"/>
  </cols>
  <sheetData>
    <row r="1" spans="1:21" ht="24" customHeight="1">
      <c r="A1" s="1" t="s">
        <v>123</v>
      </c>
      <c r="B1" s="2"/>
      <c r="C1" s="2"/>
      <c r="D1" s="2"/>
      <c r="E1" s="2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T1" s="119"/>
      <c r="U1" s="119"/>
    </row>
    <row r="2" ht="9.75" customHeight="1"/>
    <row r="3" spans="1:14" s="115" customFormat="1" ht="15.75" customHeight="1">
      <c r="A3" s="3" t="s">
        <v>128</v>
      </c>
      <c r="D3" s="4" t="s">
        <v>153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9.75" customHeight="1"/>
    <row r="5" spans="1:20" s="115" customFormat="1" ht="18.75" customHeight="1">
      <c r="A5" s="5" t="s">
        <v>19</v>
      </c>
      <c r="B5" s="6"/>
      <c r="C5" s="7"/>
      <c r="D5" s="8" t="s">
        <v>65</v>
      </c>
      <c r="E5" s="121"/>
      <c r="F5" s="121"/>
      <c r="G5" s="121"/>
      <c r="H5" s="121"/>
      <c r="I5" s="9"/>
      <c r="J5" s="122"/>
      <c r="K5" s="8" t="s">
        <v>129</v>
      </c>
      <c r="L5" s="121"/>
      <c r="M5" s="121"/>
      <c r="N5" s="123"/>
      <c r="O5" s="124"/>
      <c r="P5" s="8" t="s">
        <v>2</v>
      </c>
      <c r="Q5" s="121"/>
      <c r="R5" s="121"/>
      <c r="S5" s="121"/>
      <c r="T5" s="123"/>
    </row>
    <row r="6" spans="1:22" s="18" customFormat="1" ht="18.75" customHeight="1">
      <c r="A6" s="10" t="s">
        <v>3</v>
      </c>
      <c r="B6" s="11" t="s">
        <v>4</v>
      </c>
      <c r="C6" s="12" t="s">
        <v>5</v>
      </c>
      <c r="D6" s="4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J6" s="16"/>
      <c r="K6" s="14" t="s">
        <v>7</v>
      </c>
      <c r="L6" s="14" t="s">
        <v>8</v>
      </c>
      <c r="M6" s="14" t="s">
        <v>9</v>
      </c>
      <c r="N6" s="15" t="s">
        <v>10</v>
      </c>
      <c r="O6" s="16"/>
      <c r="P6" s="17" t="s">
        <v>7</v>
      </c>
      <c r="Q6" s="14" t="s">
        <v>12</v>
      </c>
      <c r="R6" s="14" t="s">
        <v>13</v>
      </c>
      <c r="S6" s="14" t="s">
        <v>10</v>
      </c>
      <c r="T6" s="15" t="s">
        <v>14</v>
      </c>
      <c r="V6" s="115" t="s">
        <v>24</v>
      </c>
    </row>
    <row r="7" spans="1:26" s="115" customFormat="1" ht="18.75" customHeight="1">
      <c r="A7" s="19">
        <v>121</v>
      </c>
      <c r="B7" s="528" t="s">
        <v>456</v>
      </c>
      <c r="C7" s="526" t="s">
        <v>26</v>
      </c>
      <c r="D7" s="104"/>
      <c r="E7" s="158">
        <v>398</v>
      </c>
      <c r="F7" s="103">
        <v>158</v>
      </c>
      <c r="G7" s="295">
        <f aca="true" t="shared" si="0" ref="G7:G12">IF(SUM(E7,F7)&gt;0,SUM(E7,F7),"")</f>
        <v>556</v>
      </c>
      <c r="H7" s="473">
        <v>4</v>
      </c>
      <c r="I7" s="45">
        <f aca="true" t="shared" si="1" ref="I7:I12">IF(W7&gt;0,W7,"")</f>
        <v>1</v>
      </c>
      <c r="J7" s="126"/>
      <c r="K7" s="158">
        <v>356</v>
      </c>
      <c r="L7" s="103">
        <v>189</v>
      </c>
      <c r="M7" s="159">
        <f aca="true" t="shared" si="2" ref="M7:M14">IF(SUM(K7,L7)&gt;0,SUM(K7,L7),"")</f>
        <v>545</v>
      </c>
      <c r="N7" s="22">
        <v>4</v>
      </c>
      <c r="O7" s="30"/>
      <c r="P7" s="127">
        <f aca="true" t="shared" si="3" ref="P7:S12">IF(AND(ISNUMBER(E7),ISNUMBER(K7)),SUM(E7,K7),"")</f>
        <v>754</v>
      </c>
      <c r="Q7" s="128">
        <f t="shared" si="3"/>
        <v>347</v>
      </c>
      <c r="R7" s="635">
        <f t="shared" si="3"/>
        <v>1101</v>
      </c>
      <c r="S7" s="24">
        <f t="shared" si="3"/>
        <v>8</v>
      </c>
      <c r="T7" s="47">
        <f aca="true" t="shared" si="4" ref="T7:T12">IF(Y7&gt;0,Y7,"")</f>
        <v>1</v>
      </c>
      <c r="U7" s="139"/>
      <c r="V7" s="115">
        <f aca="true" t="shared" si="5" ref="V7:V12">IF(SUM(G7)&gt;0,100000*G7+1000*F7-H7,"")</f>
        <v>55757996</v>
      </c>
      <c r="W7" s="115">
        <f aca="true" t="shared" si="6" ref="W7:W12">IF(SUM(G7)&gt;0,RANK(V7,$V$7:$V$28,0),"")</f>
        <v>1</v>
      </c>
      <c r="X7" s="115">
        <f aca="true" t="shared" si="7" ref="X7:X12">IF(AND(SUM(Q7)&gt;0,ISNUMBER(S7)),100000*R7+1000*Q7-S7,"")</f>
        <v>110446992</v>
      </c>
      <c r="Y7" s="115">
        <f aca="true" t="shared" si="8" ref="Y7:Y12">IF(AND(SUM(Q7)&gt;0,ISNUMBER(S7)),RANK(X7,$X$7:$X$28,0),"")</f>
        <v>1</v>
      </c>
      <c r="Z7" s="139"/>
    </row>
    <row r="8" spans="1:28" ht="18.75" customHeight="1">
      <c r="A8" s="26">
        <v>122</v>
      </c>
      <c r="B8" s="84" t="s">
        <v>420</v>
      </c>
      <c r="C8" s="87" t="s">
        <v>415</v>
      </c>
      <c r="D8" s="105">
        <v>0.5625</v>
      </c>
      <c r="E8" s="158">
        <v>364</v>
      </c>
      <c r="F8" s="103">
        <v>159</v>
      </c>
      <c r="G8" s="159">
        <f t="shared" si="0"/>
        <v>523</v>
      </c>
      <c r="H8" s="474">
        <v>8</v>
      </c>
      <c r="I8" s="23">
        <f t="shared" si="1"/>
        <v>6</v>
      </c>
      <c r="J8" s="131"/>
      <c r="K8" s="158">
        <v>343</v>
      </c>
      <c r="L8" s="103">
        <v>196</v>
      </c>
      <c r="M8" s="159">
        <f t="shared" si="2"/>
        <v>539</v>
      </c>
      <c r="N8" s="22">
        <v>2</v>
      </c>
      <c r="O8" s="131"/>
      <c r="P8" s="132">
        <f t="shared" si="3"/>
        <v>707</v>
      </c>
      <c r="Q8" s="299">
        <f t="shared" si="3"/>
        <v>355</v>
      </c>
      <c r="R8" s="46">
        <f t="shared" si="3"/>
        <v>1062</v>
      </c>
      <c r="S8" s="24">
        <f t="shared" si="3"/>
        <v>10</v>
      </c>
      <c r="T8" s="47">
        <f t="shared" si="4"/>
        <v>2</v>
      </c>
      <c r="U8" s="139"/>
      <c r="V8" s="115">
        <f t="shared" si="5"/>
        <v>52458992</v>
      </c>
      <c r="W8" s="115">
        <f t="shared" si="6"/>
        <v>6</v>
      </c>
      <c r="X8" s="115">
        <f t="shared" si="7"/>
        <v>106554990</v>
      </c>
      <c r="Y8" s="115">
        <f t="shared" si="8"/>
        <v>2</v>
      </c>
      <c r="Z8" s="117"/>
      <c r="AB8" s="638" t="s">
        <v>622</v>
      </c>
    </row>
    <row r="9" spans="1:28" ht="18.75" customHeight="1">
      <c r="A9" s="26">
        <v>123</v>
      </c>
      <c r="B9" s="85" t="s">
        <v>362</v>
      </c>
      <c r="C9" s="314" t="s">
        <v>85</v>
      </c>
      <c r="D9" s="104"/>
      <c r="E9" s="158">
        <v>380</v>
      </c>
      <c r="F9" s="103">
        <v>166</v>
      </c>
      <c r="G9" s="295">
        <f t="shared" si="0"/>
        <v>546</v>
      </c>
      <c r="H9" s="474">
        <v>7</v>
      </c>
      <c r="I9" s="45">
        <f t="shared" si="1"/>
        <v>2</v>
      </c>
      <c r="J9" s="126"/>
      <c r="K9" s="158">
        <v>351</v>
      </c>
      <c r="L9" s="103">
        <v>159</v>
      </c>
      <c r="M9" s="159">
        <f t="shared" si="2"/>
        <v>510</v>
      </c>
      <c r="N9" s="22">
        <v>5</v>
      </c>
      <c r="O9" s="30"/>
      <c r="P9" s="132">
        <f t="shared" si="3"/>
        <v>731</v>
      </c>
      <c r="Q9" s="299">
        <f t="shared" si="3"/>
        <v>325</v>
      </c>
      <c r="R9" s="46">
        <f t="shared" si="3"/>
        <v>1056</v>
      </c>
      <c r="S9" s="24">
        <f t="shared" si="3"/>
        <v>12</v>
      </c>
      <c r="T9" s="47">
        <f t="shared" si="4"/>
        <v>3</v>
      </c>
      <c r="U9" s="139"/>
      <c r="V9" s="115">
        <f t="shared" si="5"/>
        <v>54765993</v>
      </c>
      <c r="W9" s="115">
        <f t="shared" si="6"/>
        <v>2</v>
      </c>
      <c r="X9" s="115">
        <f t="shared" si="7"/>
        <v>105924988</v>
      </c>
      <c r="Y9" s="115">
        <f t="shared" si="8"/>
        <v>3</v>
      </c>
      <c r="Z9" s="173"/>
      <c r="AA9" s="114" t="s">
        <v>220</v>
      </c>
      <c r="AB9" s="638" t="s">
        <v>622</v>
      </c>
    </row>
    <row r="10" spans="1:28" ht="18.75" customHeight="1">
      <c r="A10" s="26">
        <v>124</v>
      </c>
      <c r="B10" s="27" t="s">
        <v>91</v>
      </c>
      <c r="C10" s="32" t="s">
        <v>76</v>
      </c>
      <c r="D10" s="105"/>
      <c r="E10" s="158">
        <v>352</v>
      </c>
      <c r="F10" s="103">
        <f>45+50+48+32</f>
        <v>175</v>
      </c>
      <c r="G10" s="159">
        <f t="shared" si="0"/>
        <v>527</v>
      </c>
      <c r="H10" s="474">
        <v>7</v>
      </c>
      <c r="I10" s="45">
        <f t="shared" si="1"/>
        <v>4</v>
      </c>
      <c r="J10" s="126"/>
      <c r="K10" s="158">
        <v>347</v>
      </c>
      <c r="L10" s="103">
        <v>168</v>
      </c>
      <c r="M10" s="159">
        <f t="shared" si="2"/>
        <v>515</v>
      </c>
      <c r="N10" s="22">
        <v>9</v>
      </c>
      <c r="O10" s="126"/>
      <c r="P10" s="132">
        <f t="shared" si="3"/>
        <v>699</v>
      </c>
      <c r="Q10" s="299">
        <f t="shared" si="3"/>
        <v>343</v>
      </c>
      <c r="R10" s="46">
        <f t="shared" si="3"/>
        <v>1042</v>
      </c>
      <c r="S10" s="24">
        <f t="shared" si="3"/>
        <v>16</v>
      </c>
      <c r="T10" s="47">
        <f t="shared" si="4"/>
        <v>4</v>
      </c>
      <c r="U10" s="139"/>
      <c r="V10" s="115">
        <f t="shared" si="5"/>
        <v>52874993</v>
      </c>
      <c r="W10" s="115">
        <f t="shared" si="6"/>
        <v>4</v>
      </c>
      <c r="X10" s="115">
        <f t="shared" si="7"/>
        <v>104542984</v>
      </c>
      <c r="Y10" s="115">
        <f t="shared" si="8"/>
        <v>4</v>
      </c>
      <c r="Z10" s="117"/>
      <c r="AB10" s="638" t="s">
        <v>622</v>
      </c>
    </row>
    <row r="11" spans="1:26" ht="18.75" customHeight="1">
      <c r="A11" s="26">
        <v>125</v>
      </c>
      <c r="B11" s="84" t="s">
        <v>620</v>
      </c>
      <c r="C11" s="87" t="s">
        <v>406</v>
      </c>
      <c r="D11" s="83"/>
      <c r="E11" s="158">
        <v>357</v>
      </c>
      <c r="F11" s="103">
        <v>181</v>
      </c>
      <c r="G11" s="159">
        <f t="shared" si="0"/>
        <v>538</v>
      </c>
      <c r="H11" s="474">
        <v>8</v>
      </c>
      <c r="I11" s="45">
        <f t="shared" si="1"/>
        <v>3</v>
      </c>
      <c r="J11" s="126"/>
      <c r="K11" s="158">
        <v>339</v>
      </c>
      <c r="L11" s="103">
        <v>134</v>
      </c>
      <c r="M11" s="159">
        <f t="shared" si="2"/>
        <v>473</v>
      </c>
      <c r="N11" s="22">
        <v>9</v>
      </c>
      <c r="O11" s="30"/>
      <c r="P11" s="132">
        <f t="shared" si="3"/>
        <v>696</v>
      </c>
      <c r="Q11" s="299">
        <f t="shared" si="3"/>
        <v>315</v>
      </c>
      <c r="R11" s="46">
        <f t="shared" si="3"/>
        <v>1011</v>
      </c>
      <c r="S11" s="24">
        <f t="shared" si="3"/>
        <v>17</v>
      </c>
      <c r="T11" s="47">
        <f t="shared" si="4"/>
        <v>5</v>
      </c>
      <c r="U11" s="117"/>
      <c r="V11" s="115">
        <f t="shared" si="5"/>
        <v>53980992</v>
      </c>
      <c r="W11" s="115">
        <f t="shared" si="6"/>
        <v>3</v>
      </c>
      <c r="X11" s="115">
        <f t="shared" si="7"/>
        <v>101414983</v>
      </c>
      <c r="Y11" s="115">
        <f t="shared" si="8"/>
        <v>5</v>
      </c>
      <c r="Z11" s="117"/>
    </row>
    <row r="12" spans="1:26" ht="18.75" customHeight="1">
      <c r="A12" s="26">
        <v>126</v>
      </c>
      <c r="B12" s="85" t="s">
        <v>251</v>
      </c>
      <c r="C12" s="236" t="s">
        <v>238</v>
      </c>
      <c r="D12" s="105">
        <v>0.6006944444444444</v>
      </c>
      <c r="E12" s="158">
        <v>368</v>
      </c>
      <c r="F12" s="103">
        <v>156</v>
      </c>
      <c r="G12" s="159">
        <f t="shared" si="0"/>
        <v>524</v>
      </c>
      <c r="H12" s="474">
        <v>4</v>
      </c>
      <c r="I12" s="45">
        <f t="shared" si="1"/>
        <v>5</v>
      </c>
      <c r="J12" s="126"/>
      <c r="K12" s="158">
        <v>336</v>
      </c>
      <c r="L12" s="103">
        <v>139</v>
      </c>
      <c r="M12" s="159">
        <f t="shared" si="2"/>
        <v>475</v>
      </c>
      <c r="N12" s="22">
        <v>4</v>
      </c>
      <c r="O12" s="30"/>
      <c r="P12" s="132">
        <f t="shared" si="3"/>
        <v>704</v>
      </c>
      <c r="Q12" s="299">
        <f t="shared" si="3"/>
        <v>295</v>
      </c>
      <c r="R12" s="46">
        <f t="shared" si="3"/>
        <v>999</v>
      </c>
      <c r="S12" s="24">
        <f t="shared" si="3"/>
        <v>8</v>
      </c>
      <c r="T12" s="47">
        <f t="shared" si="4"/>
        <v>6</v>
      </c>
      <c r="U12" s="139"/>
      <c r="V12" s="115">
        <f t="shared" si="5"/>
        <v>52555996</v>
      </c>
      <c r="W12" s="115">
        <f t="shared" si="6"/>
        <v>5</v>
      </c>
      <c r="X12" s="115">
        <f t="shared" si="7"/>
        <v>100194992</v>
      </c>
      <c r="Y12" s="115">
        <f t="shared" si="8"/>
        <v>6</v>
      </c>
      <c r="Z12" s="117"/>
    </row>
    <row r="13" spans="1:25" ht="18.75" customHeight="1">
      <c r="A13" s="26">
        <v>127</v>
      </c>
      <c r="B13" s="85" t="s">
        <v>360</v>
      </c>
      <c r="C13" s="236" t="s">
        <v>346</v>
      </c>
      <c r="D13" s="105"/>
      <c r="E13" s="158">
        <v>337</v>
      </c>
      <c r="F13" s="103">
        <v>184</v>
      </c>
      <c r="G13" s="159">
        <f aca="true" t="shared" si="9" ref="G13:G28">IF(SUM(E13,F13)&gt;0,SUM(E13,F13),"")</f>
        <v>521</v>
      </c>
      <c r="H13" s="474">
        <v>10</v>
      </c>
      <c r="I13" s="23">
        <f aca="true" t="shared" si="10" ref="I13:I28">IF(W13&gt;0,W13,"")</f>
        <v>7</v>
      </c>
      <c r="J13" s="126"/>
      <c r="K13" s="158"/>
      <c r="L13" s="103"/>
      <c r="M13" s="159">
        <f t="shared" si="2"/>
      </c>
      <c r="N13" s="22"/>
      <c r="O13" s="30"/>
      <c r="P13" s="132">
        <f aca="true" t="shared" si="11" ref="P13:S22">IF(AND(ISNUMBER(E13),ISNUMBER(K13)),SUM(E13,K13),"")</f>
      </c>
      <c r="Q13" s="172">
        <f t="shared" si="11"/>
      </c>
      <c r="R13" s="46">
        <f t="shared" si="11"/>
      </c>
      <c r="S13" s="24">
        <f t="shared" si="11"/>
      </c>
      <c r="T13" s="47">
        <f aca="true" t="shared" si="12" ref="T13:T28">IF(Y13&gt;0,Y13,"")</f>
      </c>
      <c r="U13" s="115"/>
      <c r="V13" s="115">
        <f aca="true" t="shared" si="13" ref="V13:V28">IF(SUM(G13)&gt;0,100000*G13+1000*F13-H13,"")</f>
        <v>52283990</v>
      </c>
      <c r="W13" s="115">
        <f aca="true" t="shared" si="14" ref="W13:W28">IF(SUM(G13)&gt;0,RANK(V13,$V$7:$V$28,0),"")</f>
        <v>7</v>
      </c>
      <c r="X13" s="115">
        <f aca="true" t="shared" si="15" ref="X13:X28">IF(AND(SUM(Q13)&gt;0,ISNUMBER(S13)),100000*R13+1000*Q13-S13,"")</f>
      </c>
      <c r="Y13" s="115">
        <f aca="true" t="shared" si="16" ref="Y13:Y28">IF(AND(SUM(Q13)&gt;0,ISNUMBER(S13)),RANK(X13,$X$7:$X$28,0),"")</f>
      </c>
    </row>
    <row r="14" spans="1:25" ht="18.75" customHeight="1">
      <c r="A14" s="26">
        <v>128</v>
      </c>
      <c r="B14" s="85" t="s">
        <v>315</v>
      </c>
      <c r="C14" s="236" t="s">
        <v>74</v>
      </c>
      <c r="D14" s="83">
        <v>0.638888888888889</v>
      </c>
      <c r="E14" s="158">
        <v>361</v>
      </c>
      <c r="F14" s="103">
        <v>160</v>
      </c>
      <c r="G14" s="159">
        <f t="shared" si="9"/>
        <v>521</v>
      </c>
      <c r="H14" s="474">
        <v>5</v>
      </c>
      <c r="I14" s="45">
        <f t="shared" si="10"/>
        <v>8</v>
      </c>
      <c r="J14" s="126"/>
      <c r="K14" s="158"/>
      <c r="L14" s="103"/>
      <c r="M14" s="159">
        <f t="shared" si="2"/>
      </c>
      <c r="N14" s="22"/>
      <c r="O14" s="30"/>
      <c r="P14" s="132">
        <f t="shared" si="11"/>
      </c>
      <c r="Q14" s="172">
        <f t="shared" si="11"/>
      </c>
      <c r="R14" s="46">
        <f t="shared" si="11"/>
      </c>
      <c r="S14" s="24">
        <f t="shared" si="11"/>
      </c>
      <c r="T14" s="47">
        <f t="shared" si="12"/>
      </c>
      <c r="V14" s="114">
        <f t="shared" si="13"/>
        <v>52259995</v>
      </c>
      <c r="W14" s="114">
        <f t="shared" si="14"/>
        <v>8</v>
      </c>
      <c r="X14" s="114">
        <f t="shared" si="15"/>
      </c>
      <c r="Y14" s="114">
        <f t="shared" si="16"/>
      </c>
    </row>
    <row r="15" spans="1:25" ht="18.75" customHeight="1">
      <c r="A15" s="26">
        <v>129</v>
      </c>
      <c r="B15" s="85" t="s">
        <v>455</v>
      </c>
      <c r="C15" s="236" t="s">
        <v>26</v>
      </c>
      <c r="D15" s="105">
        <v>0.3333333333333333</v>
      </c>
      <c r="E15" s="158">
        <v>366</v>
      </c>
      <c r="F15" s="103">
        <v>147</v>
      </c>
      <c r="G15" s="159">
        <f t="shared" si="9"/>
        <v>513</v>
      </c>
      <c r="H15" s="474">
        <v>12</v>
      </c>
      <c r="I15" s="45">
        <f t="shared" si="10"/>
        <v>9</v>
      </c>
      <c r="J15" s="126"/>
      <c r="K15" s="158"/>
      <c r="L15" s="103"/>
      <c r="M15" s="159">
        <f aca="true" t="shared" si="17" ref="M15:M28">IF(SUM(K15,L15)&gt;0,SUM(K15,L15),"")</f>
      </c>
      <c r="N15" s="22"/>
      <c r="O15" s="30"/>
      <c r="P15" s="132">
        <f t="shared" si="11"/>
      </c>
      <c r="Q15" s="172">
        <f t="shared" si="11"/>
      </c>
      <c r="R15" s="46">
        <f t="shared" si="11"/>
      </c>
      <c r="S15" s="24">
        <f t="shared" si="11"/>
      </c>
      <c r="T15" s="47">
        <f t="shared" si="12"/>
      </c>
      <c r="V15" s="114">
        <f t="shared" si="13"/>
        <v>51446988</v>
      </c>
      <c r="W15" s="114">
        <f t="shared" si="14"/>
        <v>9</v>
      </c>
      <c r="X15" s="114">
        <f t="shared" si="15"/>
      </c>
      <c r="Y15" s="114">
        <f t="shared" si="16"/>
      </c>
    </row>
    <row r="16" spans="1:25" ht="18.75" customHeight="1">
      <c r="A16" s="26">
        <v>130</v>
      </c>
      <c r="B16" s="85" t="s">
        <v>583</v>
      </c>
      <c r="C16" s="87" t="s">
        <v>79</v>
      </c>
      <c r="D16" s="105">
        <v>0.5243055555555556</v>
      </c>
      <c r="E16" s="158">
        <v>342</v>
      </c>
      <c r="F16" s="103">
        <v>165</v>
      </c>
      <c r="G16" s="159">
        <f t="shared" si="9"/>
        <v>507</v>
      </c>
      <c r="H16" s="474">
        <v>8</v>
      </c>
      <c r="I16" s="45">
        <f t="shared" si="10"/>
        <v>10</v>
      </c>
      <c r="J16" s="126"/>
      <c r="K16" s="158"/>
      <c r="L16" s="103"/>
      <c r="M16" s="159">
        <f t="shared" si="17"/>
      </c>
      <c r="N16" s="22"/>
      <c r="O16" s="126"/>
      <c r="P16" s="132">
        <f t="shared" si="11"/>
      </c>
      <c r="Q16" s="172">
        <f t="shared" si="11"/>
      </c>
      <c r="R16" s="46">
        <f t="shared" si="11"/>
      </c>
      <c r="S16" s="24">
        <f t="shared" si="11"/>
      </c>
      <c r="T16" s="47">
        <f t="shared" si="12"/>
      </c>
      <c r="V16" s="114">
        <f t="shared" si="13"/>
        <v>50864992</v>
      </c>
      <c r="W16" s="114">
        <f t="shared" si="14"/>
        <v>10</v>
      </c>
      <c r="X16" s="114">
        <f t="shared" si="15"/>
      </c>
      <c r="Y16" s="114">
        <f t="shared" si="16"/>
      </c>
    </row>
    <row r="17" spans="1:25" ht="18.75" customHeight="1">
      <c r="A17" s="26">
        <v>131</v>
      </c>
      <c r="B17" s="85" t="s">
        <v>363</v>
      </c>
      <c r="C17" s="87" t="s">
        <v>361</v>
      </c>
      <c r="D17" s="83">
        <v>0.6770833333333334</v>
      </c>
      <c r="E17" s="158">
        <v>347</v>
      </c>
      <c r="F17" s="103">
        <v>155</v>
      </c>
      <c r="G17" s="159">
        <f t="shared" si="9"/>
        <v>502</v>
      </c>
      <c r="H17" s="474">
        <v>7</v>
      </c>
      <c r="I17" s="45">
        <f t="shared" si="10"/>
        <v>11</v>
      </c>
      <c r="J17" s="126"/>
      <c r="K17" s="158"/>
      <c r="L17" s="103"/>
      <c r="M17" s="159">
        <f t="shared" si="17"/>
      </c>
      <c r="N17" s="22"/>
      <c r="O17" s="30"/>
      <c r="P17" s="132">
        <f t="shared" si="11"/>
      </c>
      <c r="Q17" s="172">
        <f t="shared" si="11"/>
      </c>
      <c r="R17" s="46">
        <f t="shared" si="11"/>
      </c>
      <c r="S17" s="24">
        <f t="shared" si="11"/>
      </c>
      <c r="T17" s="47">
        <f t="shared" si="12"/>
      </c>
      <c r="V17" s="114">
        <f t="shared" si="13"/>
        <v>50354993</v>
      </c>
      <c r="W17" s="114">
        <f t="shared" si="14"/>
        <v>11</v>
      </c>
      <c r="X17" s="114">
        <f t="shared" si="15"/>
      </c>
      <c r="Y17" s="114">
        <f t="shared" si="16"/>
      </c>
    </row>
    <row r="18" spans="1:25" ht="18.75" customHeight="1">
      <c r="A18" s="26">
        <v>132</v>
      </c>
      <c r="B18" s="84" t="s">
        <v>313</v>
      </c>
      <c r="C18" s="236" t="s">
        <v>280</v>
      </c>
      <c r="D18" s="83">
        <v>0.4861111111111111</v>
      </c>
      <c r="E18" s="158">
        <v>361</v>
      </c>
      <c r="F18" s="103">
        <v>138</v>
      </c>
      <c r="G18" s="159">
        <f t="shared" si="9"/>
        <v>499</v>
      </c>
      <c r="H18" s="474">
        <v>18</v>
      </c>
      <c r="I18" s="45">
        <f t="shared" si="10"/>
        <v>12</v>
      </c>
      <c r="J18" s="126"/>
      <c r="K18" s="158"/>
      <c r="L18" s="103"/>
      <c r="M18" s="159">
        <f t="shared" si="17"/>
      </c>
      <c r="N18" s="22"/>
      <c r="O18" s="30"/>
      <c r="P18" s="132">
        <f t="shared" si="11"/>
      </c>
      <c r="Q18" s="172">
        <f t="shared" si="11"/>
      </c>
      <c r="R18" s="46">
        <f t="shared" si="11"/>
      </c>
      <c r="S18" s="24">
        <f t="shared" si="11"/>
      </c>
      <c r="T18" s="47">
        <f t="shared" si="12"/>
      </c>
      <c r="V18" s="114">
        <f t="shared" si="13"/>
        <v>50037982</v>
      </c>
      <c r="W18" s="114">
        <f t="shared" si="14"/>
        <v>12</v>
      </c>
      <c r="X18" s="114">
        <f t="shared" si="15"/>
      </c>
      <c r="Y18" s="114">
        <f t="shared" si="16"/>
      </c>
    </row>
    <row r="19" spans="1:25" ht="18.75" customHeight="1">
      <c r="A19" s="26">
        <v>133</v>
      </c>
      <c r="B19" s="27" t="s">
        <v>88</v>
      </c>
      <c r="C19" s="33" t="s">
        <v>89</v>
      </c>
      <c r="D19" s="105"/>
      <c r="E19" s="158">
        <v>346</v>
      </c>
      <c r="F19" s="103">
        <v>146</v>
      </c>
      <c r="G19" s="159">
        <f t="shared" si="9"/>
        <v>492</v>
      </c>
      <c r="H19" s="474">
        <v>12</v>
      </c>
      <c r="I19" s="45">
        <f t="shared" si="10"/>
        <v>13</v>
      </c>
      <c r="J19" s="126"/>
      <c r="K19" s="158"/>
      <c r="L19" s="103"/>
      <c r="M19" s="159">
        <f t="shared" si="17"/>
      </c>
      <c r="N19" s="22"/>
      <c r="O19" s="30"/>
      <c r="P19" s="132">
        <f t="shared" si="11"/>
      </c>
      <c r="Q19" s="172">
        <f t="shared" si="11"/>
      </c>
      <c r="R19" s="46">
        <f t="shared" si="11"/>
      </c>
      <c r="S19" s="24">
        <f t="shared" si="11"/>
      </c>
      <c r="T19" s="47">
        <f t="shared" si="12"/>
      </c>
      <c r="U19" s="48"/>
      <c r="V19" s="114">
        <f t="shared" si="13"/>
        <v>49345988</v>
      </c>
      <c r="W19" s="114">
        <f t="shared" si="14"/>
        <v>13</v>
      </c>
      <c r="X19" s="114">
        <f t="shared" si="15"/>
      </c>
      <c r="Y19" s="114">
        <f t="shared" si="16"/>
      </c>
    </row>
    <row r="20" spans="1:25" ht="18.75" customHeight="1">
      <c r="A20" s="26">
        <v>134</v>
      </c>
      <c r="B20" s="84" t="s">
        <v>418</v>
      </c>
      <c r="C20" s="87" t="s">
        <v>406</v>
      </c>
      <c r="D20" s="105">
        <v>0.37152777777777773</v>
      </c>
      <c r="E20" s="158">
        <v>334</v>
      </c>
      <c r="F20" s="103">
        <v>153</v>
      </c>
      <c r="G20" s="159">
        <f t="shared" si="9"/>
        <v>487</v>
      </c>
      <c r="H20" s="474">
        <v>8</v>
      </c>
      <c r="I20" s="45">
        <f t="shared" si="10"/>
        <v>14</v>
      </c>
      <c r="J20" s="126"/>
      <c r="K20" s="158"/>
      <c r="L20" s="103"/>
      <c r="M20" s="159">
        <f t="shared" si="17"/>
      </c>
      <c r="N20" s="22"/>
      <c r="O20" s="126"/>
      <c r="P20" s="132">
        <f t="shared" si="11"/>
      </c>
      <c r="Q20" s="172">
        <f t="shared" si="11"/>
      </c>
      <c r="R20" s="46">
        <f t="shared" si="11"/>
      </c>
      <c r="S20" s="24">
        <f t="shared" si="11"/>
      </c>
      <c r="T20" s="47">
        <f t="shared" si="12"/>
      </c>
      <c r="V20" s="114">
        <f t="shared" si="13"/>
        <v>48852992</v>
      </c>
      <c r="W20" s="114">
        <f t="shared" si="14"/>
        <v>14</v>
      </c>
      <c r="X20" s="114">
        <f t="shared" si="15"/>
      </c>
      <c r="Y20" s="114">
        <f t="shared" si="16"/>
      </c>
    </row>
    <row r="21" spans="1:25" ht="18.75" customHeight="1">
      <c r="A21" s="26">
        <v>135</v>
      </c>
      <c r="B21" s="85" t="s">
        <v>314</v>
      </c>
      <c r="C21" s="86" t="s">
        <v>76</v>
      </c>
      <c r="D21" s="105"/>
      <c r="E21" s="158">
        <v>359</v>
      </c>
      <c r="F21" s="103">
        <v>127</v>
      </c>
      <c r="G21" s="159">
        <f t="shared" si="9"/>
        <v>486</v>
      </c>
      <c r="H21" s="474">
        <v>17</v>
      </c>
      <c r="I21" s="45">
        <f t="shared" si="10"/>
        <v>15</v>
      </c>
      <c r="J21" s="126"/>
      <c r="K21" s="158"/>
      <c r="L21" s="103"/>
      <c r="M21" s="159">
        <f t="shared" si="17"/>
      </c>
      <c r="N21" s="22"/>
      <c r="O21" s="30"/>
      <c r="P21" s="132">
        <f t="shared" si="11"/>
      </c>
      <c r="Q21" s="172">
        <f t="shared" si="11"/>
      </c>
      <c r="R21" s="46">
        <f t="shared" si="11"/>
      </c>
      <c r="S21" s="24">
        <f t="shared" si="11"/>
      </c>
      <c r="T21" s="47">
        <f t="shared" si="12"/>
      </c>
      <c r="V21" s="114">
        <f t="shared" si="13"/>
        <v>48726983</v>
      </c>
      <c r="W21" s="114">
        <f t="shared" si="14"/>
        <v>15</v>
      </c>
      <c r="X21" s="114">
        <f t="shared" si="15"/>
      </c>
      <c r="Y21" s="114">
        <f t="shared" si="16"/>
      </c>
    </row>
    <row r="22" spans="1:25" ht="18.75" customHeight="1">
      <c r="A22" s="26">
        <v>136</v>
      </c>
      <c r="B22" s="84" t="s">
        <v>431</v>
      </c>
      <c r="C22" s="87" t="s">
        <v>289</v>
      </c>
      <c r="D22" s="105">
        <v>0.4479166666666667</v>
      </c>
      <c r="E22" s="198">
        <v>325</v>
      </c>
      <c r="F22" s="199">
        <v>147</v>
      </c>
      <c r="G22" s="200">
        <f t="shared" si="9"/>
        <v>472</v>
      </c>
      <c r="H22" s="474">
        <v>14</v>
      </c>
      <c r="I22" s="23">
        <f t="shared" si="10"/>
        <v>16</v>
      </c>
      <c r="J22" s="126"/>
      <c r="K22" s="198"/>
      <c r="L22" s="199"/>
      <c r="M22" s="200">
        <f t="shared" si="17"/>
      </c>
      <c r="N22" s="22"/>
      <c r="O22" s="30"/>
      <c r="P22" s="132">
        <f t="shared" si="11"/>
      </c>
      <c r="Q22" s="172">
        <f t="shared" si="11"/>
      </c>
      <c r="R22" s="46">
        <f t="shared" si="11"/>
      </c>
      <c r="S22" s="24">
        <f t="shared" si="11"/>
      </c>
      <c r="T22" s="47">
        <f t="shared" si="12"/>
      </c>
      <c r="V22" s="114">
        <f t="shared" si="13"/>
        <v>47346986</v>
      </c>
      <c r="W22" s="114">
        <f t="shared" si="14"/>
        <v>16</v>
      </c>
      <c r="X22" s="114">
        <f t="shared" si="15"/>
      </c>
      <c r="Y22" s="114">
        <f t="shared" si="16"/>
      </c>
    </row>
    <row r="23" spans="1:25" ht="18.75" customHeight="1">
      <c r="A23" s="26">
        <v>137</v>
      </c>
      <c r="B23" s="85" t="s">
        <v>311</v>
      </c>
      <c r="C23" s="236" t="s">
        <v>312</v>
      </c>
      <c r="D23" s="105"/>
      <c r="E23" s="158">
        <v>326</v>
      </c>
      <c r="F23" s="103">
        <v>135</v>
      </c>
      <c r="G23" s="159">
        <f t="shared" si="9"/>
        <v>461</v>
      </c>
      <c r="H23" s="474">
        <v>19</v>
      </c>
      <c r="I23" s="45">
        <f t="shared" si="10"/>
        <v>17</v>
      </c>
      <c r="J23" s="126"/>
      <c r="K23" s="158"/>
      <c r="L23" s="103"/>
      <c r="M23" s="159">
        <f t="shared" si="17"/>
      </c>
      <c r="N23" s="22"/>
      <c r="O23" s="30"/>
      <c r="P23" s="132">
        <f aca="true" t="shared" si="18" ref="P23:S28">IF(AND(ISNUMBER(E23),ISNUMBER(K23)),SUM(E23,K23),"")</f>
      </c>
      <c r="Q23" s="172">
        <f t="shared" si="18"/>
      </c>
      <c r="R23" s="46">
        <f t="shared" si="18"/>
      </c>
      <c r="S23" s="24">
        <f t="shared" si="18"/>
      </c>
      <c r="T23" s="47">
        <f t="shared" si="12"/>
      </c>
      <c r="V23" s="114">
        <f t="shared" si="13"/>
        <v>46234981</v>
      </c>
      <c r="W23" s="114">
        <f t="shared" si="14"/>
        <v>17</v>
      </c>
      <c r="X23" s="114">
        <f t="shared" si="15"/>
      </c>
      <c r="Y23" s="114">
        <f t="shared" si="16"/>
      </c>
    </row>
    <row r="24" spans="1:25" ht="18.75" customHeight="1">
      <c r="A24" s="26">
        <v>138</v>
      </c>
      <c r="B24" s="85" t="s">
        <v>247</v>
      </c>
      <c r="C24" s="87" t="s">
        <v>43</v>
      </c>
      <c r="D24" s="105">
        <v>0.40972222222222227</v>
      </c>
      <c r="E24" s="158">
        <v>337</v>
      </c>
      <c r="F24" s="103">
        <v>120</v>
      </c>
      <c r="G24" s="159">
        <f t="shared" si="9"/>
        <v>457</v>
      </c>
      <c r="H24" s="474">
        <v>11</v>
      </c>
      <c r="I24" s="45">
        <f t="shared" si="10"/>
        <v>18</v>
      </c>
      <c r="J24" s="126"/>
      <c r="K24" s="158"/>
      <c r="L24" s="103"/>
      <c r="M24" s="295">
        <f t="shared" si="17"/>
      </c>
      <c r="N24" s="22"/>
      <c r="O24" s="126"/>
      <c r="P24" s="132">
        <f t="shared" si="18"/>
      </c>
      <c r="Q24" s="172">
        <f t="shared" si="18"/>
      </c>
      <c r="R24" s="46">
        <f t="shared" si="18"/>
      </c>
      <c r="S24" s="24">
        <f t="shared" si="18"/>
      </c>
      <c r="T24" s="47">
        <f t="shared" si="12"/>
      </c>
      <c r="V24" s="114">
        <f t="shared" si="13"/>
        <v>45819989</v>
      </c>
      <c r="W24" s="114">
        <f t="shared" si="14"/>
        <v>18</v>
      </c>
      <c r="X24" s="114">
        <f t="shared" si="15"/>
      </c>
      <c r="Y24" s="114">
        <f t="shared" si="16"/>
      </c>
    </row>
    <row r="25" spans="1:25" ht="18.75" customHeight="1">
      <c r="A25" s="26">
        <v>139</v>
      </c>
      <c r="B25" s="85" t="s">
        <v>419</v>
      </c>
      <c r="C25" s="87" t="s">
        <v>406</v>
      </c>
      <c r="D25" s="105"/>
      <c r="E25" s="158">
        <v>301</v>
      </c>
      <c r="F25" s="103">
        <v>149</v>
      </c>
      <c r="G25" s="159">
        <f t="shared" si="9"/>
        <v>450</v>
      </c>
      <c r="H25" s="474">
        <v>10</v>
      </c>
      <c r="I25" s="45">
        <f t="shared" si="10"/>
        <v>19</v>
      </c>
      <c r="J25" s="126"/>
      <c r="K25" s="158"/>
      <c r="L25" s="103"/>
      <c r="M25" s="159">
        <f t="shared" si="17"/>
      </c>
      <c r="N25" s="22"/>
      <c r="O25" s="30"/>
      <c r="P25" s="132">
        <f t="shared" si="18"/>
      </c>
      <c r="Q25" s="172">
        <f t="shared" si="18"/>
      </c>
      <c r="R25" s="46">
        <f t="shared" si="18"/>
      </c>
      <c r="S25" s="24">
        <f t="shared" si="18"/>
      </c>
      <c r="T25" s="47">
        <f t="shared" si="12"/>
      </c>
      <c r="V25" s="114">
        <f t="shared" si="13"/>
        <v>45148990</v>
      </c>
      <c r="W25" s="114">
        <f t="shared" si="14"/>
        <v>19</v>
      </c>
      <c r="X25" s="114">
        <f t="shared" si="15"/>
      </c>
      <c r="Y25" s="114">
        <f t="shared" si="16"/>
      </c>
    </row>
    <row r="26" spans="1:25" ht="18.75" customHeight="1">
      <c r="A26" s="26">
        <v>140</v>
      </c>
      <c r="B26" s="352" t="s">
        <v>249</v>
      </c>
      <c r="C26" s="314" t="s">
        <v>248</v>
      </c>
      <c r="D26" s="105"/>
      <c r="E26" s="158">
        <v>289</v>
      </c>
      <c r="F26" s="103">
        <v>108</v>
      </c>
      <c r="G26" s="159">
        <f t="shared" si="9"/>
        <v>397</v>
      </c>
      <c r="H26" s="474">
        <v>17</v>
      </c>
      <c r="I26" s="45">
        <f t="shared" si="10"/>
        <v>20</v>
      </c>
      <c r="J26" s="126"/>
      <c r="K26" s="158"/>
      <c r="L26" s="103"/>
      <c r="M26" s="159">
        <f t="shared" si="17"/>
      </c>
      <c r="N26" s="22"/>
      <c r="O26" s="30"/>
      <c r="P26" s="132">
        <f t="shared" si="18"/>
      </c>
      <c r="Q26" s="172">
        <f t="shared" si="18"/>
      </c>
      <c r="R26" s="46">
        <f t="shared" si="18"/>
      </c>
      <c r="S26" s="24">
        <f t="shared" si="18"/>
      </c>
      <c r="T26" s="47">
        <f t="shared" si="12"/>
      </c>
      <c r="V26" s="114">
        <f t="shared" si="13"/>
        <v>39807983</v>
      </c>
      <c r="W26" s="114">
        <f t="shared" si="14"/>
        <v>20</v>
      </c>
      <c r="X26" s="114">
        <f t="shared" si="15"/>
      </c>
      <c r="Y26" s="114">
        <f t="shared" si="16"/>
      </c>
    </row>
    <row r="27" spans="1:25" ht="18.75" customHeight="1">
      <c r="A27" s="26">
        <v>141</v>
      </c>
      <c r="B27" s="285" t="s">
        <v>90</v>
      </c>
      <c r="C27" s="32" t="s">
        <v>76</v>
      </c>
      <c r="D27" s="105">
        <v>0.7152777777777778</v>
      </c>
      <c r="E27" s="158">
        <f>84+83</f>
        <v>167</v>
      </c>
      <c r="F27" s="103">
        <f>26+15</f>
        <v>41</v>
      </c>
      <c r="G27" s="159">
        <f t="shared" si="9"/>
        <v>208</v>
      </c>
      <c r="H27" s="474">
        <v>5</v>
      </c>
      <c r="I27" s="45">
        <f t="shared" si="10"/>
        <v>21</v>
      </c>
      <c r="J27" s="126"/>
      <c r="K27" s="158"/>
      <c r="L27" s="103"/>
      <c r="M27" s="159">
        <f t="shared" si="17"/>
      </c>
      <c r="N27" s="22"/>
      <c r="O27" s="36"/>
      <c r="P27" s="132">
        <f t="shared" si="18"/>
      </c>
      <c r="Q27" s="172">
        <f t="shared" si="18"/>
      </c>
      <c r="R27" s="46">
        <f t="shared" si="18"/>
      </c>
      <c r="S27" s="24">
        <f t="shared" si="18"/>
      </c>
      <c r="T27" s="47">
        <f t="shared" si="12"/>
      </c>
      <c r="V27" s="114">
        <f t="shared" si="13"/>
        <v>20840995</v>
      </c>
      <c r="W27" s="114">
        <f t="shared" si="14"/>
        <v>21</v>
      </c>
      <c r="X27" s="114">
        <f t="shared" si="15"/>
      </c>
      <c r="Y27" s="114">
        <f t="shared" si="16"/>
      </c>
    </row>
    <row r="28" spans="1:25" s="115" customFormat="1" ht="18.75" customHeight="1">
      <c r="A28" s="37">
        <v>142</v>
      </c>
      <c r="B28" s="613" t="s">
        <v>250</v>
      </c>
      <c r="C28" s="614" t="s">
        <v>599</v>
      </c>
      <c r="D28" s="229"/>
      <c r="E28" s="296"/>
      <c r="F28" s="297">
        <v>0</v>
      </c>
      <c r="G28" s="298">
        <f t="shared" si="9"/>
      </c>
      <c r="H28" s="475">
        <v>0</v>
      </c>
      <c r="I28" s="50">
        <f t="shared" si="10"/>
      </c>
      <c r="J28" s="131"/>
      <c r="K28" s="296"/>
      <c r="L28" s="297"/>
      <c r="M28" s="298">
        <f t="shared" si="17"/>
      </c>
      <c r="N28" s="55"/>
      <c r="O28" s="131"/>
      <c r="P28" s="135">
        <f t="shared" si="18"/>
      </c>
      <c r="Q28" s="136">
        <f t="shared" si="18"/>
      </c>
      <c r="R28" s="51">
        <f t="shared" si="18"/>
      </c>
      <c r="S28" s="42">
        <f t="shared" si="18"/>
      </c>
      <c r="T28" s="52">
        <f t="shared" si="12"/>
      </c>
      <c r="V28" s="115">
        <f t="shared" si="13"/>
      </c>
      <c r="W28" s="115">
        <f t="shared" si="14"/>
      </c>
      <c r="X28" s="115">
        <f t="shared" si="15"/>
      </c>
      <c r="Y28" s="115">
        <f t="shared" si="16"/>
      </c>
    </row>
    <row r="29" spans="16:20" ht="6.75" customHeight="1">
      <c r="P29" s="114"/>
      <c r="Q29" s="114"/>
      <c r="R29" s="114"/>
      <c r="T29" s="114"/>
    </row>
    <row r="30" spans="2:20" ht="12.75">
      <c r="B30" s="543" t="s">
        <v>572</v>
      </c>
      <c r="C30" s="228"/>
      <c r="P30" s="114"/>
      <c r="Q30" s="114"/>
      <c r="R30" s="114"/>
      <c r="T30" s="114"/>
    </row>
  </sheetData>
  <sheetProtection password="CD4A" sheet="1"/>
  <conditionalFormatting sqref="I7:I28">
    <cfRule type="cellIs" priority="65" dxfId="7" operator="between" stopIfTrue="1">
      <formula>1</formula>
      <formula>6</formula>
    </cfRule>
    <cfRule type="cellIs" priority="66" dxfId="5" operator="greaterThanOrEqual" stopIfTrue="1">
      <formula>7</formula>
    </cfRule>
  </conditionalFormatting>
  <conditionalFormatting sqref="T7:T28">
    <cfRule type="cellIs" priority="67" dxfId="48" operator="between" stopIfTrue="1">
      <formula>1</formula>
      <formula>3</formula>
    </cfRule>
    <cfRule type="cellIs" priority="68" dxfId="5" operator="between" stopIfTrue="1">
      <formula>4</formula>
      <formula>6</formula>
    </cfRule>
    <cfRule type="cellIs" priority="69" dxfId="310" operator="greaterThanOrEqual" stopIfTrue="1">
      <formula>7</formula>
    </cfRule>
  </conditionalFormatting>
  <conditionalFormatting sqref="N9 N13 N24:N27">
    <cfRule type="cellIs" priority="70" dxfId="1" operator="equal" stopIfTrue="1">
      <formula>0</formula>
    </cfRule>
    <cfRule type="cellIs" priority="71" dxfId="7" operator="equal" stopIfTrue="1">
      <formula>1</formula>
    </cfRule>
    <cfRule type="cellIs" priority="72" dxfId="58" operator="greaterThan" stopIfTrue="1">
      <formula>1</formula>
    </cfRule>
  </conditionalFormatting>
  <conditionalFormatting sqref="S7:S28">
    <cfRule type="cellIs" priority="76" dxfId="1" operator="equal" stopIfTrue="1">
      <formula>0</formula>
    </cfRule>
  </conditionalFormatting>
  <conditionalFormatting sqref="R13:R28">
    <cfRule type="cellIs" priority="83" dxfId="1" operator="greaterThanOrEqual" stopIfTrue="1">
      <formula>900</formula>
    </cfRule>
    <cfRule type="cellIs" priority="84" dxfId="7" operator="greaterThanOrEqual" stopIfTrue="1">
      <formula>800</formula>
    </cfRule>
  </conditionalFormatting>
  <conditionalFormatting sqref="Q13:Q28">
    <cfRule type="cellIs" priority="85" dxfId="1" operator="greaterThanOrEqual" stopIfTrue="1">
      <formula>300</formula>
    </cfRule>
    <cfRule type="cellIs" priority="86" dxfId="7" operator="greaterThanOrEqual" stopIfTrue="1">
      <formula>250</formula>
    </cfRule>
  </conditionalFormatting>
  <conditionalFormatting sqref="P13:P28">
    <cfRule type="cellIs" priority="87" dxfId="1" operator="greaterThanOrEqual" stopIfTrue="1">
      <formula>600</formula>
    </cfRule>
    <cfRule type="cellIs" priority="88" dxfId="7" operator="greaterThanOrEqual" stopIfTrue="1">
      <formula>550</formula>
    </cfRule>
  </conditionalFormatting>
  <conditionalFormatting sqref="N7:N28">
    <cfRule type="cellIs" priority="58" dxfId="1" operator="equal" stopIfTrue="1">
      <formula>0</formula>
    </cfRule>
  </conditionalFormatting>
  <conditionalFormatting sqref="G7:G28">
    <cfRule type="cellIs" priority="50" dxfId="5" operator="lessThan" stopIfTrue="1">
      <formula>500</formula>
    </cfRule>
    <cfRule type="cellIs" priority="51" dxfId="7" operator="between" stopIfTrue="1">
      <formula>501</formula>
      <formula>549</formula>
    </cfRule>
    <cfRule type="cellIs" priority="52" dxfId="1" operator="greaterThanOrEqual" stopIfTrue="1">
      <formula>550</formula>
    </cfRule>
  </conditionalFormatting>
  <conditionalFormatting sqref="M7:M28">
    <cfRule type="cellIs" priority="41" dxfId="5" operator="lessThan" stopIfTrue="1">
      <formula>500</formula>
    </cfRule>
    <cfRule type="cellIs" priority="42" dxfId="7" operator="between" stopIfTrue="1">
      <formula>501</formula>
      <formula>549</formula>
    </cfRule>
    <cfRule type="cellIs" priority="43" dxfId="1" operator="greaterThanOrEqual" stopIfTrue="1">
      <formula>550</formula>
    </cfRule>
  </conditionalFormatting>
  <conditionalFormatting sqref="L7:L28">
    <cfRule type="cellIs" priority="44" dxfId="5" operator="lessThan" stopIfTrue="1">
      <formula>140</formula>
    </cfRule>
    <cfRule type="cellIs" priority="45" dxfId="7" operator="between" stopIfTrue="1">
      <formula>140</formula>
      <formula>199</formula>
    </cfRule>
    <cfRule type="cellIs" priority="46" dxfId="1" operator="greaterThanOrEqual" stopIfTrue="1">
      <formula>200</formula>
    </cfRule>
  </conditionalFormatting>
  <conditionalFormatting sqref="K7:K28">
    <cfRule type="cellIs" priority="38" dxfId="5" operator="lessThan" stopIfTrue="1">
      <formula>360</formula>
    </cfRule>
    <cfRule type="cellIs" priority="39" dxfId="4" operator="between" stopIfTrue="1">
      <formula>360</formula>
      <formula>399</formula>
    </cfRule>
    <cfRule type="cellIs" priority="40" dxfId="3" operator="greaterThanOrEqual" stopIfTrue="1">
      <formula>400</formula>
    </cfRule>
  </conditionalFormatting>
  <conditionalFormatting sqref="R7">
    <cfRule type="cellIs" priority="32" dxfId="3" operator="greaterThanOrEqual" stopIfTrue="1">
      <formula>1100</formula>
    </cfRule>
    <cfRule type="cellIs" priority="33" dxfId="7" operator="between" stopIfTrue="1">
      <formula>1000</formula>
      <formula>1099</formula>
    </cfRule>
  </conditionalFormatting>
  <conditionalFormatting sqref="Q7">
    <cfRule type="cellIs" priority="34" dxfId="1" operator="greaterThanOrEqual" stopIfTrue="1">
      <formula>400</formula>
    </cfRule>
    <cfRule type="cellIs" priority="35" dxfId="7" operator="between" stopIfTrue="1">
      <formula>280</formula>
      <formula>399</formula>
    </cfRule>
  </conditionalFormatting>
  <conditionalFormatting sqref="P7">
    <cfRule type="cellIs" priority="36" dxfId="1" operator="greaterThanOrEqual" stopIfTrue="1">
      <formula>800</formula>
    </cfRule>
    <cfRule type="cellIs" priority="37" dxfId="7" operator="between" stopIfTrue="1">
      <formula>720</formula>
      <formula>799</formula>
    </cfRule>
  </conditionalFormatting>
  <conditionalFormatting sqref="P7">
    <cfRule type="cellIs" priority="31" dxfId="5" operator="lessThan" stopIfTrue="1">
      <formula>720</formula>
    </cfRule>
  </conditionalFormatting>
  <conditionalFormatting sqref="Q7">
    <cfRule type="cellIs" priority="30" dxfId="5" operator="lessThan" stopIfTrue="1">
      <formula>280</formula>
    </cfRule>
  </conditionalFormatting>
  <conditionalFormatting sqref="R7">
    <cfRule type="cellIs" priority="29" dxfId="5" operator="lessThan" stopIfTrue="1">
      <formula>1000</formula>
    </cfRule>
  </conditionalFormatting>
  <conditionalFormatting sqref="R8">
    <cfRule type="cellIs" priority="23" dxfId="1" operator="greaterThanOrEqual" stopIfTrue="1">
      <formula>1100</formula>
    </cfRule>
    <cfRule type="cellIs" priority="24" dxfId="7" operator="between" stopIfTrue="1">
      <formula>1000</formula>
      <formula>1099</formula>
    </cfRule>
  </conditionalFormatting>
  <conditionalFormatting sqref="Q8">
    <cfRule type="cellIs" priority="25" dxfId="1" operator="greaterThanOrEqual" stopIfTrue="1">
      <formula>400</formula>
    </cfRule>
    <cfRule type="cellIs" priority="26" dxfId="7" operator="between" stopIfTrue="1">
      <formula>280</formula>
      <formula>399</formula>
    </cfRule>
  </conditionalFormatting>
  <conditionalFormatting sqref="P8">
    <cfRule type="cellIs" priority="27" dxfId="1" operator="greaterThanOrEqual" stopIfTrue="1">
      <formula>800</formula>
    </cfRule>
    <cfRule type="cellIs" priority="28" dxfId="7" operator="between" stopIfTrue="1">
      <formula>720</formula>
      <formula>799</formula>
    </cfRule>
  </conditionalFormatting>
  <conditionalFormatting sqref="P8">
    <cfRule type="cellIs" priority="22" dxfId="5" operator="lessThan" stopIfTrue="1">
      <formula>720</formula>
    </cfRule>
  </conditionalFormatting>
  <conditionalFormatting sqref="Q8">
    <cfRule type="cellIs" priority="21" dxfId="5" operator="lessThan" stopIfTrue="1">
      <formula>280</formula>
    </cfRule>
  </conditionalFormatting>
  <conditionalFormatting sqref="R8">
    <cfRule type="cellIs" priority="20" dxfId="5" operator="lessThan" stopIfTrue="1">
      <formula>1000</formula>
    </cfRule>
  </conditionalFormatting>
  <conditionalFormatting sqref="R9:R12">
    <cfRule type="cellIs" priority="14" dxfId="1" operator="greaterThanOrEqual" stopIfTrue="1">
      <formula>1100</formula>
    </cfRule>
    <cfRule type="cellIs" priority="15" dxfId="7" operator="between" stopIfTrue="1">
      <formula>1000</formula>
      <formula>1099</formula>
    </cfRule>
  </conditionalFormatting>
  <conditionalFormatting sqref="Q9:Q12">
    <cfRule type="cellIs" priority="16" dxfId="1" operator="greaterThanOrEqual" stopIfTrue="1">
      <formula>400</formula>
    </cfRule>
    <cfRule type="cellIs" priority="17" dxfId="7" operator="between" stopIfTrue="1">
      <formula>280</formula>
      <formula>399</formula>
    </cfRule>
  </conditionalFormatting>
  <conditionalFormatting sqref="P9:P12">
    <cfRule type="cellIs" priority="18" dxfId="1" operator="greaterThanOrEqual" stopIfTrue="1">
      <formula>800</formula>
    </cfRule>
    <cfRule type="cellIs" priority="19" dxfId="7" operator="between" stopIfTrue="1">
      <formula>720</formula>
      <formula>799</formula>
    </cfRule>
  </conditionalFormatting>
  <conditionalFormatting sqref="P9:P12">
    <cfRule type="cellIs" priority="13" dxfId="5" operator="lessThan" stopIfTrue="1">
      <formula>720</formula>
    </cfRule>
  </conditionalFormatting>
  <conditionalFormatting sqref="Q9:Q12">
    <cfRule type="cellIs" priority="12" dxfId="5" operator="lessThan" stopIfTrue="1">
      <formula>280</formula>
    </cfRule>
  </conditionalFormatting>
  <conditionalFormatting sqref="R9:R12">
    <cfRule type="cellIs" priority="11" dxfId="5" operator="lessThan" stopIfTrue="1">
      <formula>1000</formula>
    </cfRule>
  </conditionalFormatting>
  <conditionalFormatting sqref="K7:L28 N7:N28">
    <cfRule type="cellIs" priority="10" dxfId="0" operator="equal" stopIfTrue="1">
      <formula>""</formula>
    </cfRule>
  </conditionalFormatting>
  <conditionalFormatting sqref="F7:F28">
    <cfRule type="cellIs" priority="7" dxfId="5" operator="lessThan" stopIfTrue="1">
      <formula>140</formula>
    </cfRule>
    <cfRule type="cellIs" priority="8" dxfId="7" operator="between" stopIfTrue="1">
      <formula>140</formula>
      <formula>199</formula>
    </cfRule>
    <cfRule type="cellIs" priority="9" dxfId="1" operator="greaterThanOrEqual" stopIfTrue="1">
      <formula>200</formula>
    </cfRule>
  </conditionalFormatting>
  <conditionalFormatting sqref="E7:E28">
    <cfRule type="cellIs" priority="4" dxfId="5" operator="lessThan" stopIfTrue="1">
      <formula>360</formula>
    </cfRule>
    <cfRule type="cellIs" priority="5" dxfId="4" operator="between" stopIfTrue="1">
      <formula>360</formula>
      <formula>399</formula>
    </cfRule>
    <cfRule type="cellIs" priority="6" dxfId="3" operator="greaterThanOrEqual" stopIfTrue="1">
      <formula>400</formula>
    </cfRule>
  </conditionalFormatting>
  <conditionalFormatting sqref="E7:F28">
    <cfRule type="cellIs" priority="3" dxfId="0" operator="equal" stopIfTrue="1">
      <formula>""</formula>
    </cfRule>
  </conditionalFormatting>
  <conditionalFormatting sqref="H7:H28">
    <cfRule type="cellIs" priority="2" dxfId="1" operator="equal" stopIfTrue="1">
      <formula>0</formula>
    </cfRule>
  </conditionalFormatting>
  <conditionalFormatting sqref="H7:H28">
    <cfRule type="cellIs" priority="1" dxfId="0" operator="equal" stopIfTrue="1">
      <formula>""</formula>
    </cfRule>
  </conditionalFormatting>
  <printOptions horizontalCentered="1"/>
  <pageMargins left="0" right="0" top="0.4724409448818898" bottom="0.5118110236220472" header="0.5118110236220472" footer="0.5118110236220472"/>
  <pageSetup horizontalDpi="300" verticalDpi="300" orientation="landscape" paperSize="9" r:id="rId1"/>
  <headerFooter alignWithMargins="0">
    <oddFooter>&amp;L&amp;8&amp;F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B7" sqref="B7:C7"/>
    </sheetView>
  </sheetViews>
  <sheetFormatPr defaultColWidth="11.421875" defaultRowHeight="12.75"/>
  <cols>
    <col min="1" max="1" width="3.421875" style="120" customWidth="1"/>
    <col min="2" max="2" width="24.421875" style="114" customWidth="1"/>
    <col min="3" max="3" width="20.28125" style="114" customWidth="1"/>
    <col min="4" max="4" width="4.57421875" style="120" customWidth="1"/>
    <col min="5" max="7" width="5.8515625" style="120" customWidth="1"/>
    <col min="8" max="9" width="3.8515625" style="120" customWidth="1"/>
    <col min="10" max="10" width="0.9921875" style="120" customWidth="1"/>
    <col min="11" max="13" width="6.28125" style="120" customWidth="1"/>
    <col min="14" max="14" width="4.00390625" style="120" customWidth="1"/>
    <col min="15" max="15" width="0.9921875" style="120" customWidth="1"/>
    <col min="16" max="17" width="6.57421875" style="120" customWidth="1"/>
    <col min="18" max="18" width="8.421875" style="120" customWidth="1"/>
    <col min="19" max="19" width="4.57421875" style="120" customWidth="1"/>
    <col min="20" max="20" width="4.7109375" style="120" customWidth="1"/>
    <col min="21" max="21" width="0.5625" style="114" hidden="1" customWidth="1"/>
    <col min="22" max="22" width="11.421875" style="114" hidden="1" customWidth="1"/>
    <col min="23" max="23" width="5.7109375" style="114" hidden="1" customWidth="1"/>
    <col min="24" max="24" width="11.421875" style="114" hidden="1" customWidth="1"/>
    <col min="25" max="25" width="5.7109375" style="114" hidden="1" customWidth="1"/>
    <col min="26" max="26" width="5.421875" style="114" hidden="1" customWidth="1"/>
    <col min="27" max="28" width="11.421875" style="114" hidden="1" customWidth="1"/>
    <col min="29" max="16384" width="11.421875" style="114" customWidth="1"/>
  </cols>
  <sheetData>
    <row r="1" spans="1:21" ht="24" customHeight="1">
      <c r="A1" s="1" t="s">
        <v>123</v>
      </c>
      <c r="B1" s="2"/>
      <c r="C1" s="2"/>
      <c r="D1" s="2"/>
      <c r="E1" s="2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T1" s="119"/>
      <c r="U1" s="119"/>
    </row>
    <row r="2" ht="15.75" customHeight="1"/>
    <row r="3" spans="1:14" s="115" customFormat="1" ht="15.75" customHeight="1">
      <c r="A3" s="3" t="s">
        <v>128</v>
      </c>
      <c r="D3" s="4" t="s">
        <v>153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9" customHeight="1"/>
    <row r="5" spans="1:20" s="115" customFormat="1" ht="18.75" customHeight="1">
      <c r="A5" s="5" t="s">
        <v>20</v>
      </c>
      <c r="B5" s="6"/>
      <c r="C5" s="7"/>
      <c r="D5" s="8" t="s">
        <v>65</v>
      </c>
      <c r="E5" s="121"/>
      <c r="F5" s="121"/>
      <c r="G5" s="121"/>
      <c r="H5" s="121"/>
      <c r="I5" s="9"/>
      <c r="J5" s="122"/>
      <c r="K5" s="8" t="s">
        <v>66</v>
      </c>
      <c r="L5" s="121"/>
      <c r="M5" s="121"/>
      <c r="N5" s="123"/>
      <c r="O5" s="124"/>
      <c r="P5" s="8" t="s">
        <v>2</v>
      </c>
      <c r="Q5" s="121"/>
      <c r="R5" s="121"/>
      <c r="S5" s="121"/>
      <c r="T5" s="123"/>
    </row>
    <row r="6" spans="1:26" s="18" customFormat="1" ht="18.75" customHeight="1">
      <c r="A6" s="10" t="s">
        <v>3</v>
      </c>
      <c r="B6" s="11" t="s">
        <v>4</v>
      </c>
      <c r="C6" s="12" t="s">
        <v>5</v>
      </c>
      <c r="D6" s="4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J6" s="16"/>
      <c r="K6" s="14" t="s">
        <v>7</v>
      </c>
      <c r="L6" s="14" t="s">
        <v>8</v>
      </c>
      <c r="M6" s="14" t="s">
        <v>9</v>
      </c>
      <c r="N6" s="15" t="s">
        <v>10</v>
      </c>
      <c r="O6" s="16"/>
      <c r="P6" s="17" t="s">
        <v>7</v>
      </c>
      <c r="Q6" s="14" t="s">
        <v>12</v>
      </c>
      <c r="R6" s="14" t="s">
        <v>13</v>
      </c>
      <c r="S6" s="14" t="s">
        <v>10</v>
      </c>
      <c r="T6" s="15" t="s">
        <v>14</v>
      </c>
      <c r="U6" s="174"/>
      <c r="V6" s="139" t="s">
        <v>24</v>
      </c>
      <c r="W6" s="174"/>
      <c r="X6" s="174"/>
      <c r="Y6" s="174"/>
      <c r="Z6" s="174"/>
    </row>
    <row r="7" spans="1:29" s="115" customFormat="1" ht="18.75" customHeight="1">
      <c r="A7" s="31">
        <v>143</v>
      </c>
      <c r="B7" s="84" t="s">
        <v>321</v>
      </c>
      <c r="C7" s="87" t="s">
        <v>31</v>
      </c>
      <c r="D7" s="82">
        <v>0.638888888888889</v>
      </c>
      <c r="E7" s="158">
        <v>382</v>
      </c>
      <c r="F7" s="103">
        <v>165</v>
      </c>
      <c r="G7" s="159">
        <f aca="true" t="shared" si="0" ref="G7:G12">IF(SUM(E7,F7)&gt;0,SUM(E7,F7),"")</f>
        <v>547</v>
      </c>
      <c r="H7" s="22">
        <v>6</v>
      </c>
      <c r="I7" s="23">
        <f aca="true" t="shared" si="1" ref="I7:I12">IF(W7&gt;0,W7,"")</f>
        <v>1</v>
      </c>
      <c r="J7" s="126"/>
      <c r="K7" s="158">
        <v>330</v>
      </c>
      <c r="L7" s="103">
        <v>173</v>
      </c>
      <c r="M7" s="159">
        <f aca="true" t="shared" si="2" ref="M7:M13">IF(SUM(K7,L7)&gt;0,SUM(K7,L7),"")</f>
        <v>503</v>
      </c>
      <c r="N7" s="107">
        <v>6</v>
      </c>
      <c r="O7" s="469"/>
      <c r="P7" s="127">
        <f aca="true" t="shared" si="3" ref="P7:S12">IF(AND(ISNUMBER(E7),ISNUMBER(K7)),SUM(E7,K7),"")</f>
        <v>712</v>
      </c>
      <c r="Q7" s="128">
        <f t="shared" si="3"/>
        <v>338</v>
      </c>
      <c r="R7" s="81">
        <f t="shared" si="3"/>
        <v>1050</v>
      </c>
      <c r="S7" s="24">
        <f t="shared" si="3"/>
        <v>12</v>
      </c>
      <c r="T7" s="25">
        <f aca="true" t="shared" si="4" ref="T7:T12">IF(Y7&gt;0,Y7,"")</f>
        <v>1</v>
      </c>
      <c r="U7" s="117"/>
      <c r="V7" s="114">
        <f aca="true" t="shared" si="5" ref="V7:V13">IF(SUM(G7)&gt;0,100000*G7+1000*F7-H7,"")</f>
        <v>54864994</v>
      </c>
      <c r="W7" s="114">
        <f aca="true" t="shared" si="6" ref="W7:W13">IF(SUM(G7)&gt;0,RANK(V7,$V$7:$V$28,0),"")</f>
        <v>1</v>
      </c>
      <c r="X7" s="114">
        <f aca="true" t="shared" si="7" ref="X7:X13">IF(AND(SUM(Q7)&gt;0,ISNUMBER(S7)),100000*R7+1000*Q7-S7,"")</f>
        <v>105337988</v>
      </c>
      <c r="Y7" s="114">
        <f aca="true" t="shared" si="8" ref="Y7:Y13">IF(AND(SUM(Q7)&gt;0,ISNUMBER(S7)),RANK(X7,$X$7:$X$28,0),"")</f>
        <v>1</v>
      </c>
      <c r="Z7" s="139"/>
      <c r="AC7" s="638" t="s">
        <v>622</v>
      </c>
    </row>
    <row r="8" spans="1:26" ht="18.75" customHeight="1">
      <c r="A8" s="26">
        <v>144</v>
      </c>
      <c r="B8" s="636" t="s">
        <v>318</v>
      </c>
      <c r="C8" s="526" t="s">
        <v>31</v>
      </c>
      <c r="D8" s="83">
        <v>0.4861111111111111</v>
      </c>
      <c r="E8" s="158">
        <v>357</v>
      </c>
      <c r="F8" s="103">
        <v>166</v>
      </c>
      <c r="G8" s="159">
        <f t="shared" si="0"/>
        <v>523</v>
      </c>
      <c r="H8" s="22">
        <v>3</v>
      </c>
      <c r="I8" s="45">
        <f t="shared" si="1"/>
        <v>3</v>
      </c>
      <c r="J8" s="126"/>
      <c r="K8" s="158">
        <v>345</v>
      </c>
      <c r="L8" s="103">
        <v>181</v>
      </c>
      <c r="M8" s="159">
        <f t="shared" si="2"/>
        <v>526</v>
      </c>
      <c r="N8" s="56">
        <v>12</v>
      </c>
      <c r="O8" s="470"/>
      <c r="P8" s="132">
        <f t="shared" si="3"/>
        <v>702</v>
      </c>
      <c r="Q8" s="299">
        <f t="shared" si="3"/>
        <v>347</v>
      </c>
      <c r="R8" s="46">
        <f t="shared" si="3"/>
        <v>1049</v>
      </c>
      <c r="S8" s="24">
        <f t="shared" si="3"/>
        <v>15</v>
      </c>
      <c r="T8" s="47">
        <f t="shared" si="4"/>
        <v>2</v>
      </c>
      <c r="U8" s="117"/>
      <c r="V8" s="114">
        <f t="shared" si="5"/>
        <v>52465997</v>
      </c>
      <c r="W8" s="114">
        <f t="shared" si="6"/>
        <v>3</v>
      </c>
      <c r="X8" s="114">
        <f t="shared" si="7"/>
        <v>105246985</v>
      </c>
      <c r="Y8" s="114">
        <f t="shared" si="8"/>
        <v>2</v>
      </c>
      <c r="Z8" s="139"/>
    </row>
    <row r="9" spans="1:29" ht="18.75" customHeight="1">
      <c r="A9" s="26">
        <v>145</v>
      </c>
      <c r="B9" s="27" t="s">
        <v>92</v>
      </c>
      <c r="C9" s="28" t="s">
        <v>71</v>
      </c>
      <c r="D9" s="104"/>
      <c r="E9" s="158">
        <v>354</v>
      </c>
      <c r="F9" s="103">
        <v>170</v>
      </c>
      <c r="G9" s="159">
        <f t="shared" si="0"/>
        <v>524</v>
      </c>
      <c r="H9" s="22">
        <v>5</v>
      </c>
      <c r="I9" s="45">
        <f t="shared" si="1"/>
        <v>2</v>
      </c>
      <c r="J9" s="126"/>
      <c r="K9" s="158">
        <v>345</v>
      </c>
      <c r="L9" s="103">
        <v>168</v>
      </c>
      <c r="M9" s="159">
        <f t="shared" si="2"/>
        <v>513</v>
      </c>
      <c r="N9" s="56">
        <v>7</v>
      </c>
      <c r="O9" s="470"/>
      <c r="P9" s="132">
        <f t="shared" si="3"/>
        <v>699</v>
      </c>
      <c r="Q9" s="299">
        <f t="shared" si="3"/>
        <v>338</v>
      </c>
      <c r="R9" s="46">
        <f t="shared" si="3"/>
        <v>1037</v>
      </c>
      <c r="S9" s="24">
        <f t="shared" si="3"/>
        <v>12</v>
      </c>
      <c r="T9" s="25">
        <f t="shared" si="4"/>
        <v>3</v>
      </c>
      <c r="U9" s="117"/>
      <c r="V9" s="114">
        <f t="shared" si="5"/>
        <v>52569995</v>
      </c>
      <c r="W9" s="114">
        <f t="shared" si="6"/>
        <v>2</v>
      </c>
      <c r="X9" s="114">
        <f t="shared" si="7"/>
        <v>104037988</v>
      </c>
      <c r="Y9" s="114">
        <f t="shared" si="8"/>
        <v>3</v>
      </c>
      <c r="Z9" s="139"/>
      <c r="AC9" s="638" t="s">
        <v>622</v>
      </c>
    </row>
    <row r="10" spans="1:29" ht="18.75" customHeight="1">
      <c r="A10" s="26">
        <v>146</v>
      </c>
      <c r="B10" s="85" t="s">
        <v>457</v>
      </c>
      <c r="C10" s="87" t="s">
        <v>80</v>
      </c>
      <c r="D10" s="105">
        <v>0.3333333333333333</v>
      </c>
      <c r="E10" s="158">
        <v>370</v>
      </c>
      <c r="F10" s="103">
        <v>141</v>
      </c>
      <c r="G10" s="159">
        <f t="shared" si="0"/>
        <v>511</v>
      </c>
      <c r="H10" s="22">
        <v>8</v>
      </c>
      <c r="I10" s="23">
        <f t="shared" si="1"/>
        <v>5</v>
      </c>
      <c r="J10" s="126"/>
      <c r="K10" s="158">
        <v>351</v>
      </c>
      <c r="L10" s="103">
        <v>150</v>
      </c>
      <c r="M10" s="159">
        <f t="shared" si="2"/>
        <v>501</v>
      </c>
      <c r="N10" s="56">
        <v>5</v>
      </c>
      <c r="O10" s="470"/>
      <c r="P10" s="132">
        <f t="shared" si="3"/>
        <v>721</v>
      </c>
      <c r="Q10" s="299">
        <f t="shared" si="3"/>
        <v>291</v>
      </c>
      <c r="R10" s="46">
        <f t="shared" si="3"/>
        <v>1012</v>
      </c>
      <c r="S10" s="24">
        <f t="shared" si="3"/>
        <v>13</v>
      </c>
      <c r="T10" s="47">
        <f t="shared" si="4"/>
        <v>4</v>
      </c>
      <c r="U10" s="117"/>
      <c r="V10" s="114">
        <f t="shared" si="5"/>
        <v>51240992</v>
      </c>
      <c r="W10" s="114">
        <f t="shared" si="6"/>
        <v>5</v>
      </c>
      <c r="X10" s="114">
        <f t="shared" si="7"/>
        <v>101490987</v>
      </c>
      <c r="Y10" s="114">
        <f t="shared" si="8"/>
        <v>4</v>
      </c>
      <c r="Z10" s="139"/>
      <c r="AC10" s="638" t="s">
        <v>622</v>
      </c>
    </row>
    <row r="11" spans="1:26" ht="18.75" customHeight="1">
      <c r="A11" s="26">
        <v>147</v>
      </c>
      <c r="B11" s="84" t="s">
        <v>317</v>
      </c>
      <c r="C11" s="87" t="s">
        <v>31</v>
      </c>
      <c r="D11" s="105"/>
      <c r="E11" s="158">
        <v>351</v>
      </c>
      <c r="F11" s="103">
        <v>162</v>
      </c>
      <c r="G11" s="159">
        <f t="shared" si="0"/>
        <v>513</v>
      </c>
      <c r="H11" s="22">
        <v>9</v>
      </c>
      <c r="I11" s="45">
        <f t="shared" si="1"/>
        <v>4</v>
      </c>
      <c r="J11" s="126"/>
      <c r="K11" s="158">
        <v>328</v>
      </c>
      <c r="L11" s="103">
        <v>127</v>
      </c>
      <c r="M11" s="159">
        <f t="shared" si="2"/>
        <v>455</v>
      </c>
      <c r="N11" s="56">
        <v>7</v>
      </c>
      <c r="O11" s="470"/>
      <c r="P11" s="132">
        <f t="shared" si="3"/>
        <v>679</v>
      </c>
      <c r="Q11" s="299">
        <f t="shared" si="3"/>
        <v>289</v>
      </c>
      <c r="R11" s="46">
        <f t="shared" si="3"/>
        <v>968</v>
      </c>
      <c r="S11" s="24">
        <f t="shared" si="3"/>
        <v>16</v>
      </c>
      <c r="T11" s="47">
        <f t="shared" si="4"/>
        <v>5</v>
      </c>
      <c r="U11" s="139"/>
      <c r="V11" s="117">
        <f t="shared" si="5"/>
        <v>51461991</v>
      </c>
      <c r="W11" s="117">
        <f t="shared" si="6"/>
        <v>4</v>
      </c>
      <c r="X11" s="114">
        <f t="shared" si="7"/>
        <v>97088984</v>
      </c>
      <c r="Y11" s="114">
        <f t="shared" si="8"/>
        <v>5</v>
      </c>
      <c r="Z11" s="117"/>
    </row>
    <row r="12" spans="1:26" ht="18.75" customHeight="1">
      <c r="A12" s="26">
        <v>148</v>
      </c>
      <c r="B12" s="85" t="s">
        <v>254</v>
      </c>
      <c r="C12" s="236" t="s">
        <v>248</v>
      </c>
      <c r="D12" s="105"/>
      <c r="E12" s="158">
        <v>341</v>
      </c>
      <c r="F12" s="103">
        <v>157</v>
      </c>
      <c r="G12" s="159">
        <f t="shared" si="0"/>
        <v>498</v>
      </c>
      <c r="H12" s="22">
        <v>13</v>
      </c>
      <c r="I12" s="45">
        <f t="shared" si="1"/>
        <v>6</v>
      </c>
      <c r="J12" s="126"/>
      <c r="K12" s="158">
        <v>328</v>
      </c>
      <c r="L12" s="103">
        <v>113</v>
      </c>
      <c r="M12" s="159">
        <f t="shared" si="2"/>
        <v>441</v>
      </c>
      <c r="N12" s="56">
        <v>19</v>
      </c>
      <c r="O12" s="469"/>
      <c r="P12" s="132">
        <f t="shared" si="3"/>
        <v>669</v>
      </c>
      <c r="Q12" s="299">
        <f t="shared" si="3"/>
        <v>270</v>
      </c>
      <c r="R12" s="46">
        <f t="shared" si="3"/>
        <v>939</v>
      </c>
      <c r="S12" s="24">
        <f t="shared" si="3"/>
        <v>32</v>
      </c>
      <c r="T12" s="47">
        <f t="shared" si="4"/>
        <v>6</v>
      </c>
      <c r="U12" s="139"/>
      <c r="V12" s="139">
        <f t="shared" si="5"/>
        <v>49956987</v>
      </c>
      <c r="W12" s="139">
        <f t="shared" si="6"/>
        <v>6</v>
      </c>
      <c r="X12" s="114">
        <f t="shared" si="7"/>
        <v>94169968</v>
      </c>
      <c r="Y12" s="114">
        <f t="shared" si="8"/>
        <v>6</v>
      </c>
      <c r="Z12" s="117"/>
    </row>
    <row r="13" spans="1:25" ht="18.75" customHeight="1">
      <c r="A13" s="26">
        <v>149</v>
      </c>
      <c r="B13" s="85" t="s">
        <v>421</v>
      </c>
      <c r="C13" s="236" t="s">
        <v>89</v>
      </c>
      <c r="D13" s="105">
        <v>0.37152777777777773</v>
      </c>
      <c r="E13" s="158">
        <v>350</v>
      </c>
      <c r="F13" s="103">
        <v>148</v>
      </c>
      <c r="G13" s="159">
        <f aca="true" t="shared" si="9" ref="G13:G28">IF(SUM(E13,F13)&gt;0,SUM(E13,F13),"")</f>
        <v>498</v>
      </c>
      <c r="H13" s="22">
        <v>15</v>
      </c>
      <c r="I13" s="45">
        <f aca="true" t="shared" si="10" ref="I13:I28">IF(W13&gt;0,W13,"")</f>
        <v>7</v>
      </c>
      <c r="J13" s="131"/>
      <c r="K13" s="158"/>
      <c r="L13" s="103"/>
      <c r="M13" s="159">
        <f t="shared" si="2"/>
      </c>
      <c r="N13" s="56"/>
      <c r="O13" s="470"/>
      <c r="P13" s="132">
        <f aca="true" t="shared" si="11" ref="P13:S22">IF(AND(ISNUMBER(E13),ISNUMBER(K13)),SUM(E13,K13),"")</f>
      </c>
      <c r="Q13" s="172">
        <f t="shared" si="11"/>
      </c>
      <c r="R13" s="46">
        <f t="shared" si="11"/>
      </c>
      <c r="S13" s="24">
        <f t="shared" si="11"/>
      </c>
      <c r="T13" s="47">
        <f aca="true" t="shared" si="12" ref="T13:T28">IF(Y13&gt;0,Y13,"")</f>
      </c>
      <c r="V13" s="114">
        <f t="shared" si="5"/>
        <v>49947985</v>
      </c>
      <c r="W13" s="114">
        <f t="shared" si="6"/>
        <v>7</v>
      </c>
      <c r="X13" s="114">
        <f t="shared" si="7"/>
      </c>
      <c r="Y13" s="114">
        <f t="shared" si="8"/>
      </c>
    </row>
    <row r="14" spans="1:25" ht="18.75" customHeight="1">
      <c r="A14" s="26">
        <v>150</v>
      </c>
      <c r="B14" s="85" t="s">
        <v>252</v>
      </c>
      <c r="C14" s="236" t="s">
        <v>253</v>
      </c>
      <c r="D14" s="105">
        <v>0.40972222222222227</v>
      </c>
      <c r="E14" s="158">
        <v>345</v>
      </c>
      <c r="F14" s="103">
        <v>152</v>
      </c>
      <c r="G14" s="159">
        <f t="shared" si="9"/>
        <v>497</v>
      </c>
      <c r="H14" s="22">
        <v>11</v>
      </c>
      <c r="I14" s="45">
        <f t="shared" si="10"/>
        <v>8</v>
      </c>
      <c r="J14" s="126"/>
      <c r="K14" s="158"/>
      <c r="L14" s="103"/>
      <c r="M14" s="159">
        <f aca="true" t="shared" si="13" ref="M14:M28">IF(SUM(K14,L14)&gt;0,SUM(K14,L14),"")</f>
      </c>
      <c r="N14" s="56"/>
      <c r="O14" s="469"/>
      <c r="P14" s="132">
        <f t="shared" si="11"/>
      </c>
      <c r="Q14" s="172">
        <f t="shared" si="11"/>
      </c>
      <c r="R14" s="46">
        <f t="shared" si="11"/>
      </c>
      <c r="S14" s="24">
        <f t="shared" si="11"/>
      </c>
      <c r="T14" s="47">
        <f t="shared" si="12"/>
      </c>
      <c r="V14" s="114">
        <f aca="true" t="shared" si="14" ref="V14:V28">IF(SUM(G14)&gt;0,100000*G14+1000*F14-H14,"")</f>
        <v>49851989</v>
      </c>
      <c r="W14" s="114">
        <f aca="true" t="shared" si="15" ref="W14:W28">IF(SUM(G14)&gt;0,RANK(V14,$V$7:$V$28,0),"")</f>
        <v>8</v>
      </c>
      <c r="X14" s="114">
        <f aca="true" t="shared" si="16" ref="X14:X28">IF(AND(SUM(Q14)&gt;0,ISNUMBER(S14)),100000*R14+1000*Q14-S14,"")</f>
      </c>
      <c r="Y14" s="114">
        <f aca="true" t="shared" si="17" ref="Y14:Y28">IF(AND(SUM(Q14)&gt;0,ISNUMBER(S14)),RANK(X14,$X$7:$X$28,0),"")</f>
      </c>
    </row>
    <row r="15" spans="1:25" ht="18.75" customHeight="1">
      <c r="A15" s="26">
        <v>151</v>
      </c>
      <c r="B15" s="85" t="s">
        <v>459</v>
      </c>
      <c r="C15" s="87" t="s">
        <v>458</v>
      </c>
      <c r="D15" s="105"/>
      <c r="E15" s="158">
        <v>351</v>
      </c>
      <c r="F15" s="103">
        <v>142</v>
      </c>
      <c r="G15" s="159">
        <f t="shared" si="9"/>
        <v>493</v>
      </c>
      <c r="H15" s="22">
        <v>14</v>
      </c>
      <c r="I15" s="45">
        <f t="shared" si="10"/>
        <v>9</v>
      </c>
      <c r="J15" s="126"/>
      <c r="K15" s="158"/>
      <c r="L15" s="103"/>
      <c r="M15" s="159">
        <f t="shared" si="13"/>
      </c>
      <c r="N15" s="56"/>
      <c r="O15" s="470"/>
      <c r="P15" s="132">
        <f t="shared" si="11"/>
      </c>
      <c r="Q15" s="172">
        <f t="shared" si="11"/>
      </c>
      <c r="R15" s="46">
        <f t="shared" si="11"/>
      </c>
      <c r="S15" s="24">
        <f t="shared" si="11"/>
      </c>
      <c r="T15" s="47">
        <f t="shared" si="12"/>
      </c>
      <c r="V15" s="114">
        <f t="shared" si="14"/>
        <v>49441986</v>
      </c>
      <c r="W15" s="114">
        <f t="shared" si="15"/>
        <v>9</v>
      </c>
      <c r="X15" s="114">
        <f t="shared" si="16"/>
      </c>
      <c r="Y15" s="114">
        <f t="shared" si="17"/>
      </c>
    </row>
    <row r="16" spans="1:28" ht="18.75" customHeight="1">
      <c r="A16" s="26">
        <v>152</v>
      </c>
      <c r="B16" s="85" t="s">
        <v>422</v>
      </c>
      <c r="C16" s="87" t="s">
        <v>423</v>
      </c>
      <c r="D16" s="83"/>
      <c r="E16" s="158">
        <v>354</v>
      </c>
      <c r="F16" s="103">
        <v>138</v>
      </c>
      <c r="G16" s="159">
        <f t="shared" si="9"/>
        <v>492</v>
      </c>
      <c r="H16" s="22">
        <v>14</v>
      </c>
      <c r="I16" s="45">
        <f t="shared" si="10"/>
        <v>10</v>
      </c>
      <c r="J16" s="126"/>
      <c r="K16" s="158"/>
      <c r="L16" s="103"/>
      <c r="M16" s="159">
        <f t="shared" si="13"/>
      </c>
      <c r="N16" s="56"/>
      <c r="O16" s="470"/>
      <c r="P16" s="132">
        <f t="shared" si="11"/>
      </c>
      <c r="Q16" s="172">
        <f t="shared" si="11"/>
      </c>
      <c r="R16" s="46">
        <f t="shared" si="11"/>
      </c>
      <c r="S16" s="24">
        <f t="shared" si="11"/>
      </c>
      <c r="T16" s="47">
        <f t="shared" si="12"/>
      </c>
      <c r="V16" s="114">
        <f t="shared" si="14"/>
        <v>49337986</v>
      </c>
      <c r="W16" s="114">
        <f t="shared" si="15"/>
        <v>10</v>
      </c>
      <c r="X16" s="114">
        <f t="shared" si="16"/>
      </c>
      <c r="Y16" s="114">
        <f t="shared" si="17"/>
      </c>
      <c r="AA16" s="85" t="s">
        <v>364</v>
      </c>
      <c r="AB16" s="87" t="s">
        <v>352</v>
      </c>
    </row>
    <row r="17" spans="1:25" ht="18.75" customHeight="1">
      <c r="A17" s="26">
        <v>153</v>
      </c>
      <c r="B17" s="85" t="s">
        <v>365</v>
      </c>
      <c r="C17" s="87" t="s">
        <v>49</v>
      </c>
      <c r="D17" s="105">
        <v>0.5243055555555556</v>
      </c>
      <c r="E17" s="158">
        <v>320</v>
      </c>
      <c r="F17" s="103">
        <v>171</v>
      </c>
      <c r="G17" s="159">
        <f t="shared" si="9"/>
        <v>491</v>
      </c>
      <c r="H17" s="22">
        <v>8</v>
      </c>
      <c r="I17" s="45">
        <f t="shared" si="10"/>
        <v>11</v>
      </c>
      <c r="J17" s="126"/>
      <c r="K17" s="158"/>
      <c r="L17" s="103"/>
      <c r="M17" s="159">
        <f t="shared" si="13"/>
      </c>
      <c r="N17" s="56"/>
      <c r="O17" s="470"/>
      <c r="P17" s="132">
        <f t="shared" si="11"/>
      </c>
      <c r="Q17" s="172">
        <f t="shared" si="11"/>
      </c>
      <c r="R17" s="46">
        <f t="shared" si="11"/>
      </c>
      <c r="S17" s="24">
        <f t="shared" si="11"/>
      </c>
      <c r="T17" s="47">
        <f t="shared" si="12"/>
      </c>
      <c r="V17" s="114">
        <f t="shared" si="14"/>
        <v>49270992</v>
      </c>
      <c r="W17" s="114">
        <f t="shared" si="15"/>
        <v>11</v>
      </c>
      <c r="X17" s="114">
        <f t="shared" si="16"/>
      </c>
      <c r="Y17" s="114">
        <f t="shared" si="17"/>
      </c>
    </row>
    <row r="18" spans="1:25" ht="18.75" customHeight="1">
      <c r="A18" s="26">
        <v>154</v>
      </c>
      <c r="B18" s="85" t="s">
        <v>366</v>
      </c>
      <c r="C18" s="314" t="s">
        <v>85</v>
      </c>
      <c r="D18" s="105"/>
      <c r="E18" s="158">
        <v>364</v>
      </c>
      <c r="F18" s="103">
        <v>127</v>
      </c>
      <c r="G18" s="295">
        <f t="shared" si="9"/>
        <v>491</v>
      </c>
      <c r="H18" s="22">
        <v>11</v>
      </c>
      <c r="I18" s="45">
        <f t="shared" si="10"/>
        <v>12</v>
      </c>
      <c r="J18" s="126"/>
      <c r="K18" s="158"/>
      <c r="L18" s="103"/>
      <c r="M18" s="159">
        <f t="shared" si="13"/>
      </c>
      <c r="N18" s="56"/>
      <c r="O18" s="470"/>
      <c r="P18" s="132">
        <f t="shared" si="11"/>
      </c>
      <c r="Q18" s="172">
        <f t="shared" si="11"/>
      </c>
      <c r="R18" s="46">
        <f t="shared" si="11"/>
      </c>
      <c r="S18" s="24">
        <f t="shared" si="11"/>
      </c>
      <c r="T18" s="47">
        <f t="shared" si="12"/>
      </c>
      <c r="V18" s="114">
        <f t="shared" si="14"/>
        <v>49226989</v>
      </c>
      <c r="W18" s="114">
        <f t="shared" si="15"/>
        <v>12</v>
      </c>
      <c r="X18" s="114">
        <f t="shared" si="16"/>
      </c>
      <c r="Y18" s="114">
        <f t="shared" si="17"/>
      </c>
    </row>
    <row r="19" spans="1:25" ht="18.75" customHeight="1">
      <c r="A19" s="26">
        <v>155</v>
      </c>
      <c r="B19" s="527" t="s">
        <v>256</v>
      </c>
      <c r="C19" s="615" t="s">
        <v>238</v>
      </c>
      <c r="D19" s="105">
        <v>0.6006944444444444</v>
      </c>
      <c r="E19" s="158">
        <v>349</v>
      </c>
      <c r="F19" s="103">
        <v>138</v>
      </c>
      <c r="G19" s="159">
        <f t="shared" si="9"/>
        <v>487</v>
      </c>
      <c r="H19" s="22">
        <v>13</v>
      </c>
      <c r="I19" s="45">
        <f t="shared" si="10"/>
        <v>13</v>
      </c>
      <c r="J19" s="126"/>
      <c r="K19" s="158"/>
      <c r="L19" s="103"/>
      <c r="M19" s="159">
        <f t="shared" si="13"/>
      </c>
      <c r="N19" s="56"/>
      <c r="O19" s="470"/>
      <c r="P19" s="132">
        <f t="shared" si="11"/>
      </c>
      <c r="Q19" s="172">
        <f t="shared" si="11"/>
      </c>
      <c r="R19" s="46">
        <f t="shared" si="11"/>
      </c>
      <c r="S19" s="24">
        <f t="shared" si="11"/>
      </c>
      <c r="T19" s="47">
        <f t="shared" si="12"/>
      </c>
      <c r="V19" s="114">
        <f t="shared" si="14"/>
        <v>48837987</v>
      </c>
      <c r="W19" s="114">
        <f t="shared" si="15"/>
        <v>13</v>
      </c>
      <c r="X19" s="114">
        <f t="shared" si="16"/>
      </c>
      <c r="Y19" s="114">
        <f t="shared" si="17"/>
      </c>
    </row>
    <row r="20" spans="1:25" ht="18.75" customHeight="1">
      <c r="A20" s="26">
        <v>156</v>
      </c>
      <c r="B20" s="84" t="s">
        <v>319</v>
      </c>
      <c r="C20" s="87" t="s">
        <v>320</v>
      </c>
      <c r="D20" s="105"/>
      <c r="E20" s="158">
        <v>349</v>
      </c>
      <c r="F20" s="103">
        <v>136</v>
      </c>
      <c r="G20" s="159">
        <f t="shared" si="9"/>
        <v>485</v>
      </c>
      <c r="H20" s="22">
        <v>8</v>
      </c>
      <c r="I20" s="45">
        <f t="shared" si="10"/>
        <v>14</v>
      </c>
      <c r="J20" s="126"/>
      <c r="K20" s="158"/>
      <c r="L20" s="103"/>
      <c r="M20" s="159">
        <f t="shared" si="13"/>
      </c>
      <c r="N20" s="108"/>
      <c r="O20" s="470"/>
      <c r="P20" s="132">
        <f t="shared" si="11"/>
      </c>
      <c r="Q20" s="172">
        <f t="shared" si="11"/>
      </c>
      <c r="R20" s="46">
        <f t="shared" si="11"/>
      </c>
      <c r="S20" s="24">
        <f t="shared" si="11"/>
      </c>
      <c r="T20" s="47">
        <f t="shared" si="12"/>
      </c>
      <c r="V20" s="114">
        <f t="shared" si="14"/>
        <v>48635992</v>
      </c>
      <c r="W20" s="114">
        <f t="shared" si="15"/>
        <v>14</v>
      </c>
      <c r="X20" s="114">
        <f t="shared" si="16"/>
      </c>
      <c r="Y20" s="114">
        <f t="shared" si="17"/>
      </c>
    </row>
    <row r="21" spans="1:25" ht="18.75" customHeight="1">
      <c r="A21" s="26">
        <v>157</v>
      </c>
      <c r="B21" s="84" t="s">
        <v>432</v>
      </c>
      <c r="C21" s="87" t="s">
        <v>79</v>
      </c>
      <c r="D21" s="105"/>
      <c r="E21" s="158">
        <v>360</v>
      </c>
      <c r="F21" s="103">
        <v>120</v>
      </c>
      <c r="G21" s="159">
        <f t="shared" si="9"/>
        <v>480</v>
      </c>
      <c r="H21" s="22">
        <v>17</v>
      </c>
      <c r="I21" s="45">
        <f t="shared" si="10"/>
        <v>15</v>
      </c>
      <c r="J21" s="126"/>
      <c r="K21" s="158"/>
      <c r="L21" s="103"/>
      <c r="M21" s="159">
        <f t="shared" si="13"/>
      </c>
      <c r="N21" s="56"/>
      <c r="O21" s="470"/>
      <c r="P21" s="132">
        <f t="shared" si="11"/>
      </c>
      <c r="Q21" s="172">
        <f t="shared" si="11"/>
      </c>
      <c r="R21" s="46">
        <f t="shared" si="11"/>
      </c>
      <c r="S21" s="24">
        <f t="shared" si="11"/>
      </c>
      <c r="T21" s="47">
        <f t="shared" si="12"/>
      </c>
      <c r="V21" s="114">
        <f t="shared" si="14"/>
        <v>48119983</v>
      </c>
      <c r="W21" s="114">
        <f t="shared" si="15"/>
        <v>15</v>
      </c>
      <c r="X21" s="114">
        <f t="shared" si="16"/>
      </c>
      <c r="Y21" s="114">
        <f t="shared" si="17"/>
      </c>
    </row>
    <row r="22" spans="1:25" ht="18.75" customHeight="1">
      <c r="A22" s="26">
        <v>158</v>
      </c>
      <c r="B22" s="35" t="s">
        <v>425</v>
      </c>
      <c r="C22" s="32" t="s">
        <v>406</v>
      </c>
      <c r="D22" s="105">
        <v>0.7152777777777778</v>
      </c>
      <c r="E22" s="198">
        <v>325</v>
      </c>
      <c r="F22" s="199">
        <v>154</v>
      </c>
      <c r="G22" s="200">
        <f t="shared" si="9"/>
        <v>479</v>
      </c>
      <c r="H22" s="22">
        <v>4</v>
      </c>
      <c r="I22" s="45">
        <f t="shared" si="10"/>
        <v>16</v>
      </c>
      <c r="J22" s="126"/>
      <c r="K22" s="198"/>
      <c r="L22" s="199"/>
      <c r="M22" s="200">
        <f t="shared" si="13"/>
      </c>
      <c r="N22" s="56"/>
      <c r="O22" s="470"/>
      <c r="P22" s="132">
        <f t="shared" si="11"/>
      </c>
      <c r="Q22" s="172">
        <f t="shared" si="11"/>
      </c>
      <c r="R22" s="46">
        <f t="shared" si="11"/>
      </c>
      <c r="S22" s="24">
        <f t="shared" si="11"/>
      </c>
      <c r="T22" s="47">
        <f t="shared" si="12"/>
      </c>
      <c r="V22" s="114">
        <f t="shared" si="14"/>
        <v>48053996</v>
      </c>
      <c r="W22" s="114">
        <f t="shared" si="15"/>
        <v>16</v>
      </c>
      <c r="X22" s="114">
        <f t="shared" si="16"/>
      </c>
      <c r="Y22" s="114">
        <f t="shared" si="17"/>
      </c>
    </row>
    <row r="23" spans="1:25" ht="18.75" customHeight="1">
      <c r="A23" s="26">
        <v>159</v>
      </c>
      <c r="B23" s="85" t="s">
        <v>316</v>
      </c>
      <c r="C23" s="236" t="s">
        <v>48</v>
      </c>
      <c r="D23" s="105">
        <v>0.4479166666666667</v>
      </c>
      <c r="E23" s="158">
        <v>349</v>
      </c>
      <c r="F23" s="103">
        <v>121</v>
      </c>
      <c r="G23" s="159">
        <f t="shared" si="9"/>
        <v>470</v>
      </c>
      <c r="H23" s="22">
        <v>14</v>
      </c>
      <c r="I23" s="45">
        <f t="shared" si="10"/>
        <v>17</v>
      </c>
      <c r="J23" s="131"/>
      <c r="K23" s="158"/>
      <c r="L23" s="103"/>
      <c r="M23" s="159">
        <f t="shared" si="13"/>
      </c>
      <c r="N23" s="56"/>
      <c r="O23" s="470"/>
      <c r="P23" s="132">
        <f aca="true" t="shared" si="18" ref="P23:S28">IF(AND(ISNUMBER(E23),ISNUMBER(K23)),SUM(E23,K23),"")</f>
      </c>
      <c r="Q23" s="172">
        <f t="shared" si="18"/>
      </c>
      <c r="R23" s="46">
        <f t="shared" si="18"/>
      </c>
      <c r="S23" s="24">
        <f t="shared" si="18"/>
      </c>
      <c r="T23" s="47">
        <f t="shared" si="12"/>
      </c>
      <c r="U23" s="115"/>
      <c r="V23" s="115">
        <f t="shared" si="14"/>
        <v>47120986</v>
      </c>
      <c r="W23" s="115">
        <f t="shared" si="15"/>
        <v>17</v>
      </c>
      <c r="X23" s="115">
        <f t="shared" si="16"/>
      </c>
      <c r="Y23" s="115">
        <f t="shared" si="17"/>
      </c>
    </row>
    <row r="24" spans="1:25" ht="18.75" customHeight="1">
      <c r="A24" s="26">
        <v>160</v>
      </c>
      <c r="B24" s="85" t="s">
        <v>424</v>
      </c>
      <c r="C24" s="87" t="s">
        <v>89</v>
      </c>
      <c r="D24" s="105">
        <v>0.5625</v>
      </c>
      <c r="E24" s="158">
        <v>333</v>
      </c>
      <c r="F24" s="103">
        <v>133</v>
      </c>
      <c r="G24" s="159">
        <f t="shared" si="9"/>
        <v>466</v>
      </c>
      <c r="H24" s="54">
        <v>14</v>
      </c>
      <c r="I24" s="45">
        <f t="shared" si="10"/>
        <v>18</v>
      </c>
      <c r="J24" s="126"/>
      <c r="K24" s="158"/>
      <c r="L24" s="103"/>
      <c r="M24" s="295">
        <f t="shared" si="13"/>
      </c>
      <c r="N24" s="56"/>
      <c r="O24" s="470"/>
      <c r="P24" s="132">
        <f t="shared" si="18"/>
      </c>
      <c r="Q24" s="172">
        <f t="shared" si="18"/>
      </c>
      <c r="R24" s="46">
        <f t="shared" si="18"/>
      </c>
      <c r="S24" s="24">
        <f t="shared" si="18"/>
      </c>
      <c r="T24" s="47">
        <f t="shared" si="12"/>
      </c>
      <c r="V24" s="114">
        <f t="shared" si="14"/>
        <v>46732986</v>
      </c>
      <c r="W24" s="114">
        <f t="shared" si="15"/>
        <v>18</v>
      </c>
      <c r="X24" s="114">
        <f t="shared" si="16"/>
      </c>
      <c r="Y24" s="114">
        <f t="shared" si="17"/>
      </c>
    </row>
    <row r="25" spans="1:25" ht="18.75" customHeight="1">
      <c r="A25" s="26">
        <v>161</v>
      </c>
      <c r="B25" s="85" t="s">
        <v>367</v>
      </c>
      <c r="C25" s="87" t="s">
        <v>49</v>
      </c>
      <c r="D25" s="83">
        <v>0.6770833333333334</v>
      </c>
      <c r="E25" s="158">
        <v>323</v>
      </c>
      <c r="F25" s="103">
        <v>132</v>
      </c>
      <c r="G25" s="159">
        <f t="shared" si="9"/>
        <v>455</v>
      </c>
      <c r="H25" s="22">
        <v>14</v>
      </c>
      <c r="I25" s="45">
        <f t="shared" si="10"/>
        <v>19</v>
      </c>
      <c r="J25" s="126"/>
      <c r="K25" s="158"/>
      <c r="L25" s="103"/>
      <c r="M25" s="159">
        <f t="shared" si="13"/>
      </c>
      <c r="N25" s="56"/>
      <c r="O25" s="470"/>
      <c r="P25" s="132">
        <f t="shared" si="18"/>
      </c>
      <c r="Q25" s="172">
        <f t="shared" si="18"/>
      </c>
      <c r="R25" s="46">
        <f t="shared" si="18"/>
      </c>
      <c r="S25" s="24">
        <f t="shared" si="18"/>
      </c>
      <c r="T25" s="47">
        <f t="shared" si="12"/>
      </c>
      <c r="V25" s="114">
        <f t="shared" si="14"/>
        <v>45631986</v>
      </c>
      <c r="W25" s="114">
        <f t="shared" si="15"/>
        <v>19</v>
      </c>
      <c r="X25" s="114">
        <f t="shared" si="16"/>
      </c>
      <c r="Y25" s="114">
        <f t="shared" si="17"/>
      </c>
    </row>
    <row r="26" spans="1:28" ht="18.75" customHeight="1">
      <c r="A26" s="26">
        <v>162</v>
      </c>
      <c r="B26" s="85" t="s">
        <v>433</v>
      </c>
      <c r="C26" s="28" t="s">
        <v>434</v>
      </c>
      <c r="D26" s="105"/>
      <c r="E26" s="158">
        <v>301</v>
      </c>
      <c r="F26" s="103">
        <v>127</v>
      </c>
      <c r="G26" s="159">
        <f t="shared" si="9"/>
        <v>428</v>
      </c>
      <c r="H26" s="22">
        <v>8</v>
      </c>
      <c r="I26" s="45">
        <f t="shared" si="10"/>
        <v>20</v>
      </c>
      <c r="J26" s="126"/>
      <c r="K26" s="158"/>
      <c r="L26" s="103"/>
      <c r="M26" s="159">
        <f t="shared" si="13"/>
      </c>
      <c r="N26" s="56"/>
      <c r="O26" s="470"/>
      <c r="P26" s="132">
        <f t="shared" si="18"/>
      </c>
      <c r="Q26" s="172">
        <f t="shared" si="18"/>
      </c>
      <c r="R26" s="46">
        <f t="shared" si="18"/>
      </c>
      <c r="S26" s="24">
        <f t="shared" si="18"/>
      </c>
      <c r="T26" s="47">
        <f t="shared" si="12"/>
      </c>
      <c r="V26" s="114">
        <f t="shared" si="14"/>
        <v>42926992</v>
      </c>
      <c r="W26" s="114">
        <f t="shared" si="15"/>
        <v>20</v>
      </c>
      <c r="X26" s="114">
        <f t="shared" si="16"/>
      </c>
      <c r="Y26" s="114">
        <f t="shared" si="17"/>
      </c>
      <c r="AA26" s="27" t="s">
        <v>55</v>
      </c>
      <c r="AB26" s="28" t="s">
        <v>54</v>
      </c>
    </row>
    <row r="27" spans="1:25" ht="18.75" customHeight="1">
      <c r="A27" s="26">
        <v>163</v>
      </c>
      <c r="B27" s="84" t="s">
        <v>587</v>
      </c>
      <c r="C27" s="572" t="s">
        <v>585</v>
      </c>
      <c r="D27" s="105"/>
      <c r="E27" s="158"/>
      <c r="F27" s="103">
        <v>0</v>
      </c>
      <c r="G27" s="159">
        <f t="shared" si="9"/>
      </c>
      <c r="H27" s="22">
        <v>0</v>
      </c>
      <c r="I27" s="45">
        <f t="shared" si="10"/>
      </c>
      <c r="J27" s="126"/>
      <c r="K27" s="158"/>
      <c r="L27" s="103"/>
      <c r="M27" s="159">
        <f t="shared" si="13"/>
      </c>
      <c r="N27" s="56"/>
      <c r="O27" s="471"/>
      <c r="P27" s="132">
        <f t="shared" si="18"/>
      </c>
      <c r="Q27" s="172">
        <f t="shared" si="18"/>
      </c>
      <c r="R27" s="46">
        <f t="shared" si="18"/>
      </c>
      <c r="S27" s="24">
        <f t="shared" si="18"/>
      </c>
      <c r="T27" s="47">
        <f t="shared" si="12"/>
      </c>
      <c r="V27" s="114">
        <f t="shared" si="14"/>
      </c>
      <c r="W27" s="114">
        <f t="shared" si="15"/>
      </c>
      <c r="X27" s="114">
        <f t="shared" si="16"/>
      </c>
      <c r="Y27" s="114">
        <f t="shared" si="17"/>
      </c>
    </row>
    <row r="28" spans="1:25" s="115" customFormat="1" ht="18.75" customHeight="1">
      <c r="A28" s="37">
        <v>164</v>
      </c>
      <c r="B28" s="613" t="s">
        <v>255</v>
      </c>
      <c r="C28" s="614" t="s">
        <v>600</v>
      </c>
      <c r="D28" s="229"/>
      <c r="E28" s="296"/>
      <c r="F28" s="297">
        <v>0</v>
      </c>
      <c r="G28" s="298">
        <f t="shared" si="9"/>
      </c>
      <c r="H28" s="55">
        <v>0</v>
      </c>
      <c r="I28" s="616">
        <f t="shared" si="10"/>
      </c>
      <c r="J28" s="126"/>
      <c r="K28" s="296"/>
      <c r="L28" s="297"/>
      <c r="M28" s="298">
        <f t="shared" si="13"/>
      </c>
      <c r="N28" s="110"/>
      <c r="O28" s="472"/>
      <c r="P28" s="135">
        <f t="shared" si="18"/>
      </c>
      <c r="Q28" s="136">
        <f t="shared" si="18"/>
      </c>
      <c r="R28" s="51">
        <f t="shared" si="18"/>
      </c>
      <c r="S28" s="42">
        <f t="shared" si="18"/>
      </c>
      <c r="T28" s="52">
        <f t="shared" si="12"/>
      </c>
      <c r="U28" s="114"/>
      <c r="V28" s="114">
        <f t="shared" si="14"/>
      </c>
      <c r="W28" s="114">
        <f t="shared" si="15"/>
      </c>
      <c r="X28" s="114">
        <f t="shared" si="16"/>
      </c>
      <c r="Y28" s="114">
        <f t="shared" si="17"/>
      </c>
    </row>
    <row r="29" spans="16:20" ht="12.75">
      <c r="P29" s="114"/>
      <c r="Q29" s="114"/>
      <c r="R29" s="114"/>
      <c r="T29" s="114"/>
    </row>
    <row r="30" spans="2:20" ht="12.75">
      <c r="B30" s="543" t="s">
        <v>572</v>
      </c>
      <c r="C30" s="228"/>
      <c r="P30" s="114"/>
      <c r="Q30" s="114"/>
      <c r="R30" s="114"/>
      <c r="T30" s="114"/>
    </row>
  </sheetData>
  <sheetProtection password="CD4A" sheet="1"/>
  <conditionalFormatting sqref="I7:I28 O7:O28">
    <cfRule type="cellIs" priority="67" dxfId="7" operator="between" stopIfTrue="1">
      <formula>1</formula>
      <formula>6</formula>
    </cfRule>
    <cfRule type="cellIs" priority="68" dxfId="5" operator="greaterThanOrEqual" stopIfTrue="1">
      <formula>7</formula>
    </cfRule>
  </conditionalFormatting>
  <conditionalFormatting sqref="T7:T28">
    <cfRule type="cellIs" priority="69" dxfId="48" operator="between" stopIfTrue="1">
      <formula>1</formula>
      <formula>3</formula>
    </cfRule>
    <cfRule type="cellIs" priority="70" dxfId="5" operator="between" stopIfTrue="1">
      <formula>4</formula>
      <formula>6</formula>
    </cfRule>
  </conditionalFormatting>
  <conditionalFormatting sqref="S7:S28 N7:N28">
    <cfRule type="cellIs" priority="75" dxfId="1" operator="equal" stopIfTrue="1">
      <formula>0</formula>
    </cfRule>
  </conditionalFormatting>
  <conditionalFormatting sqref="R13:R28">
    <cfRule type="cellIs" priority="80" dxfId="1" operator="greaterThanOrEqual" stopIfTrue="1">
      <formula>900</formula>
    </cfRule>
    <cfRule type="cellIs" priority="81" dxfId="7" operator="greaterThanOrEqual" stopIfTrue="1">
      <formula>800</formula>
    </cfRule>
  </conditionalFormatting>
  <conditionalFormatting sqref="Q13:Q28">
    <cfRule type="cellIs" priority="82" dxfId="1" operator="greaterThanOrEqual" stopIfTrue="1">
      <formula>300</formula>
    </cfRule>
    <cfRule type="cellIs" priority="83" dxfId="7" operator="greaterThanOrEqual" stopIfTrue="1">
      <formula>250</formula>
    </cfRule>
  </conditionalFormatting>
  <conditionalFormatting sqref="P13:P28">
    <cfRule type="cellIs" priority="84" dxfId="1" operator="greaterThanOrEqual" stopIfTrue="1">
      <formula>600</formula>
    </cfRule>
    <cfRule type="cellIs" priority="85" dxfId="7" operator="greaterThanOrEqual" stopIfTrue="1">
      <formula>550</formula>
    </cfRule>
  </conditionalFormatting>
  <conditionalFormatting sqref="G7:G28">
    <cfRule type="cellIs" priority="59" dxfId="5" operator="lessThan" stopIfTrue="1">
      <formula>500</formula>
    </cfRule>
    <cfRule type="cellIs" priority="60" dxfId="7" operator="between" stopIfTrue="1">
      <formula>501</formula>
      <formula>549</formula>
    </cfRule>
    <cfRule type="cellIs" priority="61" dxfId="1" operator="greaterThanOrEqual" stopIfTrue="1">
      <formula>550</formula>
    </cfRule>
  </conditionalFormatting>
  <conditionalFormatting sqref="M7:M28">
    <cfRule type="cellIs" priority="41" dxfId="5" operator="lessThan" stopIfTrue="1">
      <formula>500</formula>
    </cfRule>
    <cfRule type="cellIs" priority="42" dxfId="7" operator="between" stopIfTrue="1">
      <formula>501</formula>
      <formula>549</formula>
    </cfRule>
    <cfRule type="cellIs" priority="43" dxfId="1" operator="greaterThanOrEqual" stopIfTrue="1">
      <formula>550</formula>
    </cfRule>
  </conditionalFormatting>
  <conditionalFormatting sqref="L7:L28">
    <cfRule type="cellIs" priority="44" dxfId="5" operator="lessThan" stopIfTrue="1">
      <formula>140</formula>
    </cfRule>
    <cfRule type="cellIs" priority="45" dxfId="7" operator="between" stopIfTrue="1">
      <formula>140</formula>
      <formula>199</formula>
    </cfRule>
    <cfRule type="cellIs" priority="46" dxfId="1" operator="greaterThanOrEqual" stopIfTrue="1">
      <formula>200</formula>
    </cfRule>
  </conditionalFormatting>
  <conditionalFormatting sqref="K7:K28">
    <cfRule type="cellIs" priority="38" dxfId="5" operator="lessThan" stopIfTrue="1">
      <formula>360</formula>
    </cfRule>
    <cfRule type="cellIs" priority="39" dxfId="4" operator="between" stopIfTrue="1">
      <formula>360</formula>
      <formula>399</formula>
    </cfRule>
    <cfRule type="cellIs" priority="40" dxfId="3" operator="greaterThanOrEqual" stopIfTrue="1">
      <formula>400</formula>
    </cfRule>
  </conditionalFormatting>
  <conditionalFormatting sqref="R7">
    <cfRule type="cellIs" priority="32" dxfId="1" operator="greaterThanOrEqual" stopIfTrue="1">
      <formula>1100</formula>
    </cfRule>
    <cfRule type="cellIs" priority="33" dxfId="7" operator="between" stopIfTrue="1">
      <formula>1000</formula>
      <formula>1099</formula>
    </cfRule>
  </conditionalFormatting>
  <conditionalFormatting sqref="Q7">
    <cfRule type="cellIs" priority="34" dxfId="1" operator="greaterThanOrEqual" stopIfTrue="1">
      <formula>400</formula>
    </cfRule>
    <cfRule type="cellIs" priority="35" dxfId="7" operator="between" stopIfTrue="1">
      <formula>280</formula>
      <formula>399</formula>
    </cfRule>
  </conditionalFormatting>
  <conditionalFormatting sqref="P7">
    <cfRule type="cellIs" priority="36" dxfId="1" operator="greaterThanOrEqual" stopIfTrue="1">
      <formula>800</formula>
    </cfRule>
    <cfRule type="cellIs" priority="37" dxfId="7" operator="between" stopIfTrue="1">
      <formula>720</formula>
      <formula>799</formula>
    </cfRule>
  </conditionalFormatting>
  <conditionalFormatting sqref="P7">
    <cfRule type="cellIs" priority="31" dxfId="5" operator="lessThan" stopIfTrue="1">
      <formula>720</formula>
    </cfRule>
  </conditionalFormatting>
  <conditionalFormatting sqref="Q7">
    <cfRule type="cellIs" priority="30" dxfId="5" operator="lessThan" stopIfTrue="1">
      <formula>280</formula>
    </cfRule>
  </conditionalFormatting>
  <conditionalFormatting sqref="R7">
    <cfRule type="cellIs" priority="29" dxfId="5" operator="lessThan" stopIfTrue="1">
      <formula>1000</formula>
    </cfRule>
  </conditionalFormatting>
  <conditionalFormatting sqref="R8">
    <cfRule type="cellIs" priority="23" dxfId="1" operator="greaterThanOrEqual" stopIfTrue="1">
      <formula>1100</formula>
    </cfRule>
    <cfRule type="cellIs" priority="24" dxfId="7" operator="between" stopIfTrue="1">
      <formula>1000</formula>
      <formula>1099</formula>
    </cfRule>
  </conditionalFormatting>
  <conditionalFormatting sqref="Q8">
    <cfRule type="cellIs" priority="25" dxfId="1" operator="greaterThanOrEqual" stopIfTrue="1">
      <formula>400</formula>
    </cfRule>
    <cfRule type="cellIs" priority="26" dxfId="7" operator="between" stopIfTrue="1">
      <formula>280</formula>
      <formula>399</formula>
    </cfRule>
  </conditionalFormatting>
  <conditionalFormatting sqref="P8">
    <cfRule type="cellIs" priority="27" dxfId="1" operator="greaterThanOrEqual" stopIfTrue="1">
      <formula>800</formula>
    </cfRule>
    <cfRule type="cellIs" priority="28" dxfId="7" operator="between" stopIfTrue="1">
      <formula>720</formula>
      <formula>799</formula>
    </cfRule>
  </conditionalFormatting>
  <conditionalFormatting sqref="P8">
    <cfRule type="cellIs" priority="22" dxfId="5" operator="lessThan" stopIfTrue="1">
      <formula>720</formula>
    </cfRule>
  </conditionalFormatting>
  <conditionalFormatting sqref="Q8">
    <cfRule type="cellIs" priority="21" dxfId="5" operator="lessThan" stopIfTrue="1">
      <formula>280</formula>
    </cfRule>
  </conditionalFormatting>
  <conditionalFormatting sqref="R8">
    <cfRule type="cellIs" priority="20" dxfId="5" operator="lessThan" stopIfTrue="1">
      <formula>1000</formula>
    </cfRule>
  </conditionalFormatting>
  <conditionalFormatting sqref="R9:R12">
    <cfRule type="cellIs" priority="14" dxfId="1" operator="greaterThanOrEqual" stopIfTrue="1">
      <formula>1100</formula>
    </cfRule>
    <cfRule type="cellIs" priority="15" dxfId="7" operator="between" stopIfTrue="1">
      <formula>1000</formula>
      <formula>1099</formula>
    </cfRule>
  </conditionalFormatting>
  <conditionalFormatting sqref="Q9:Q12">
    <cfRule type="cellIs" priority="16" dxfId="1" operator="greaterThanOrEqual" stopIfTrue="1">
      <formula>400</formula>
    </cfRule>
    <cfRule type="cellIs" priority="17" dxfId="7" operator="between" stopIfTrue="1">
      <formula>280</formula>
      <formula>399</formula>
    </cfRule>
  </conditionalFormatting>
  <conditionalFormatting sqref="P9:P12">
    <cfRule type="cellIs" priority="18" dxfId="1" operator="greaterThanOrEqual" stopIfTrue="1">
      <formula>800</formula>
    </cfRule>
    <cfRule type="cellIs" priority="19" dxfId="7" operator="between" stopIfTrue="1">
      <formula>720</formula>
      <formula>799</formula>
    </cfRule>
  </conditionalFormatting>
  <conditionalFormatting sqref="P9:P12">
    <cfRule type="cellIs" priority="13" dxfId="5" operator="lessThan" stopIfTrue="1">
      <formula>720</formula>
    </cfRule>
  </conditionalFormatting>
  <conditionalFormatting sqref="Q9:Q12">
    <cfRule type="cellIs" priority="12" dxfId="5" operator="lessThan" stopIfTrue="1">
      <formula>280</formula>
    </cfRule>
  </conditionalFormatting>
  <conditionalFormatting sqref="R9:R12">
    <cfRule type="cellIs" priority="11" dxfId="5" operator="lessThan" stopIfTrue="1">
      <formula>1000</formula>
    </cfRule>
  </conditionalFormatting>
  <conditionalFormatting sqref="K7:L28 N7:N28">
    <cfRule type="cellIs" priority="10" dxfId="0" operator="equal" stopIfTrue="1">
      <formula>""</formula>
    </cfRule>
  </conditionalFormatting>
  <conditionalFormatting sqref="F7:F28">
    <cfRule type="cellIs" priority="7" dxfId="5" operator="lessThan" stopIfTrue="1">
      <formula>140</formula>
    </cfRule>
    <cfRule type="cellIs" priority="8" dxfId="7" operator="between" stopIfTrue="1">
      <formula>140</formula>
      <formula>199</formula>
    </cfRule>
    <cfRule type="cellIs" priority="9" dxfId="1" operator="greaterThanOrEqual" stopIfTrue="1">
      <formula>200</formula>
    </cfRule>
  </conditionalFormatting>
  <conditionalFormatting sqref="E7:E28">
    <cfRule type="cellIs" priority="4" dxfId="5" operator="lessThan" stopIfTrue="1">
      <formula>360</formula>
    </cfRule>
    <cfRule type="cellIs" priority="5" dxfId="4" operator="between" stopIfTrue="1">
      <formula>360</formula>
      <formula>399</formula>
    </cfRule>
    <cfRule type="cellIs" priority="6" dxfId="3" operator="greaterThanOrEqual" stopIfTrue="1">
      <formula>400</formula>
    </cfRule>
  </conditionalFormatting>
  <conditionalFormatting sqref="E7:F28">
    <cfRule type="cellIs" priority="3" dxfId="0" operator="equal" stopIfTrue="1">
      <formula>""</formula>
    </cfRule>
  </conditionalFormatting>
  <conditionalFormatting sqref="H7:H28">
    <cfRule type="cellIs" priority="2" dxfId="1" operator="equal" stopIfTrue="1">
      <formula>0</formula>
    </cfRule>
  </conditionalFormatting>
  <conditionalFormatting sqref="H7:H28">
    <cfRule type="cellIs" priority="1" dxfId="0" operator="equal" stopIfTrue="1">
      <formula>""</formula>
    </cfRule>
  </conditionalFormatting>
  <printOptions horizontalCentered="1"/>
  <pageMargins left="0.1968503937007874" right="0" top="0.4724409448818898" bottom="0.4724409448818898" header="0.5118110236220472" footer="0.5118110236220472"/>
  <pageSetup horizontalDpi="300" verticalDpi="300" orientation="landscape" paperSize="9" r:id="rId1"/>
  <headerFooter alignWithMargins="0">
    <oddFooter>&amp;L&amp;8&amp;F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B8" sqref="B8:C10"/>
    </sheetView>
  </sheetViews>
  <sheetFormatPr defaultColWidth="11.421875" defaultRowHeight="12.75"/>
  <cols>
    <col min="1" max="1" width="3.421875" style="120" customWidth="1"/>
    <col min="2" max="2" width="24.421875" style="114" customWidth="1"/>
    <col min="3" max="3" width="20.28125" style="114" customWidth="1"/>
    <col min="4" max="4" width="4.57421875" style="120" customWidth="1"/>
    <col min="5" max="7" width="5.8515625" style="120" customWidth="1"/>
    <col min="8" max="9" width="3.8515625" style="120" customWidth="1"/>
    <col min="10" max="10" width="0.9921875" style="120" customWidth="1"/>
    <col min="11" max="13" width="6.28125" style="120" customWidth="1"/>
    <col min="14" max="14" width="4.00390625" style="120" customWidth="1"/>
    <col min="15" max="15" width="0.9921875" style="120" customWidth="1"/>
    <col min="16" max="17" width="6.57421875" style="120" customWidth="1"/>
    <col min="18" max="18" width="6.421875" style="120" customWidth="1"/>
    <col min="19" max="19" width="4.57421875" style="120" customWidth="1"/>
    <col min="20" max="20" width="4.7109375" style="120" customWidth="1"/>
    <col min="21" max="21" width="6.7109375" style="114" customWidth="1"/>
    <col min="22" max="22" width="11.421875" style="114" hidden="1" customWidth="1"/>
    <col min="23" max="23" width="5.7109375" style="114" hidden="1" customWidth="1"/>
    <col min="24" max="24" width="11.421875" style="114" hidden="1" customWidth="1"/>
    <col min="25" max="25" width="5.7109375" style="114" hidden="1" customWidth="1"/>
    <col min="26" max="26" width="5.421875" style="114" customWidth="1"/>
    <col min="27" max="27" width="0" style="114" hidden="1" customWidth="1"/>
    <col min="28" max="16384" width="11.421875" style="114" customWidth="1"/>
  </cols>
  <sheetData>
    <row r="1" spans="1:21" ht="24" customHeight="1">
      <c r="A1" s="1" t="s">
        <v>123</v>
      </c>
      <c r="B1" s="2"/>
      <c r="C1" s="2"/>
      <c r="D1" s="2"/>
      <c r="E1" s="2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T1" s="119"/>
      <c r="U1" s="119"/>
    </row>
    <row r="2" ht="15.75" customHeight="1"/>
    <row r="3" spans="1:14" s="115" customFormat="1" ht="15.75" customHeight="1">
      <c r="A3" s="3" t="s">
        <v>128</v>
      </c>
      <c r="D3" s="4" t="s">
        <v>150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9.75" customHeight="1"/>
    <row r="5" spans="1:20" s="115" customFormat="1" ht="18.75" customHeight="1">
      <c r="A5" s="5" t="s">
        <v>27</v>
      </c>
      <c r="B5" s="6"/>
      <c r="C5" s="7"/>
      <c r="D5" s="8" t="s">
        <v>65</v>
      </c>
      <c r="E5" s="121"/>
      <c r="F5" s="121"/>
      <c r="G5" s="121"/>
      <c r="H5" s="121"/>
      <c r="I5" s="9"/>
      <c r="J5" s="122"/>
      <c r="K5" s="8" t="s">
        <v>66</v>
      </c>
      <c r="L5" s="121"/>
      <c r="M5" s="121"/>
      <c r="N5" s="123"/>
      <c r="O5" s="124"/>
      <c r="P5" s="8" t="s">
        <v>2</v>
      </c>
      <c r="Q5" s="121"/>
      <c r="R5" s="121"/>
      <c r="S5" s="121"/>
      <c r="T5" s="123"/>
    </row>
    <row r="6" spans="1:22" s="18" customFormat="1" ht="18.75" customHeight="1">
      <c r="A6" s="10" t="s">
        <v>3</v>
      </c>
      <c r="B6" s="11" t="s">
        <v>4</v>
      </c>
      <c r="C6" s="12" t="s">
        <v>5</v>
      </c>
      <c r="D6" s="4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J6" s="16"/>
      <c r="K6" s="14" t="s">
        <v>7</v>
      </c>
      <c r="L6" s="14" t="s">
        <v>8</v>
      </c>
      <c r="M6" s="14" t="s">
        <v>9</v>
      </c>
      <c r="N6" s="15" t="s">
        <v>10</v>
      </c>
      <c r="O6" s="16"/>
      <c r="P6" s="17" t="s">
        <v>7</v>
      </c>
      <c r="Q6" s="14" t="s">
        <v>12</v>
      </c>
      <c r="R6" s="14" t="s">
        <v>13</v>
      </c>
      <c r="S6" s="14" t="s">
        <v>10</v>
      </c>
      <c r="T6" s="15" t="s">
        <v>14</v>
      </c>
      <c r="V6" s="115" t="s">
        <v>24</v>
      </c>
    </row>
    <row r="7" spans="1:26" s="115" customFormat="1" ht="18.75" customHeight="1">
      <c r="A7" s="19">
        <v>165</v>
      </c>
      <c r="B7" s="527" t="s">
        <v>95</v>
      </c>
      <c r="C7" s="526" t="s">
        <v>82</v>
      </c>
      <c r="D7" s="104"/>
      <c r="E7" s="125">
        <v>349</v>
      </c>
      <c r="F7" s="125">
        <v>190</v>
      </c>
      <c r="G7" s="159">
        <f aca="true" t="shared" si="0" ref="G7:G12">IF(SUM(E7,F7)&gt;0,SUM(E7,F7),"")</f>
        <v>539</v>
      </c>
      <c r="H7" s="22">
        <v>3</v>
      </c>
      <c r="I7" s="23">
        <f aca="true" t="shared" si="1" ref="I7:I12">IF(W7&gt;0,W7,"")</f>
        <v>1</v>
      </c>
      <c r="J7" s="126"/>
      <c r="K7" s="158">
        <v>364</v>
      </c>
      <c r="L7" s="103">
        <v>148</v>
      </c>
      <c r="M7" s="159">
        <f aca="true" t="shared" si="2" ref="M7:M13">IF(SUM(K7,L7)&gt;0,SUM(K7,L7),"")</f>
        <v>512</v>
      </c>
      <c r="N7" s="242">
        <v>7</v>
      </c>
      <c r="O7" s="106"/>
      <c r="P7" s="127">
        <f aca="true" t="shared" si="3" ref="P7:S12">IF(AND(ISNUMBER(E7),ISNUMBER(K7)),SUM(E7,K7),"")</f>
        <v>713</v>
      </c>
      <c r="Q7" s="128">
        <f t="shared" si="3"/>
        <v>338</v>
      </c>
      <c r="R7" s="81">
        <f t="shared" si="3"/>
        <v>1051</v>
      </c>
      <c r="S7" s="241">
        <f t="shared" si="3"/>
        <v>10</v>
      </c>
      <c r="T7" s="47">
        <f aca="true" t="shared" si="4" ref="T7:T12">IF(Y7&gt;0,Y7,"")</f>
        <v>1</v>
      </c>
      <c r="U7" s="117"/>
      <c r="V7" s="114">
        <f>IF(SUM(G7)&gt;0,100000*G7+1000*F7-H7,"")</f>
        <v>54089997</v>
      </c>
      <c r="W7" s="114">
        <f>IF(SUM(G7)&gt;0,RANK(V7,$V$7:$V$28,0),"")</f>
        <v>1</v>
      </c>
      <c r="X7" s="114">
        <f>IF(AND(SUM(Q7)&gt;0,ISNUMBER(S7)),100000*R7+1000*Q7-S7,"")</f>
        <v>105437990</v>
      </c>
      <c r="Y7" s="114">
        <f>IF(AND(SUM(Q7)&gt;0,ISNUMBER(S7)),RANK(X7,$X$7:$X$28,0),"")</f>
        <v>1</v>
      </c>
      <c r="Z7" s="139"/>
    </row>
    <row r="8" spans="1:26" ht="18.75" customHeight="1">
      <c r="A8" s="26">
        <v>166</v>
      </c>
      <c r="B8" s="85" t="s">
        <v>258</v>
      </c>
      <c r="C8" s="87" t="s">
        <v>244</v>
      </c>
      <c r="D8" s="83">
        <v>0.6770833333333334</v>
      </c>
      <c r="E8" s="125">
        <v>338</v>
      </c>
      <c r="F8" s="125">
        <v>153</v>
      </c>
      <c r="G8" s="159">
        <f t="shared" si="0"/>
        <v>491</v>
      </c>
      <c r="H8" s="22">
        <v>9</v>
      </c>
      <c r="I8" s="23">
        <f t="shared" si="1"/>
        <v>3</v>
      </c>
      <c r="J8" s="126"/>
      <c r="K8" s="158">
        <v>344</v>
      </c>
      <c r="L8" s="103">
        <v>146</v>
      </c>
      <c r="M8" s="159">
        <f t="shared" si="2"/>
        <v>490</v>
      </c>
      <c r="N8" s="243">
        <v>8</v>
      </c>
      <c r="O8" s="140"/>
      <c r="P8" s="132">
        <f t="shared" si="3"/>
        <v>682</v>
      </c>
      <c r="Q8" s="299">
        <f t="shared" si="3"/>
        <v>299</v>
      </c>
      <c r="R8" s="46">
        <f t="shared" si="3"/>
        <v>981</v>
      </c>
      <c r="S8" s="241">
        <f t="shared" si="3"/>
        <v>17</v>
      </c>
      <c r="T8" s="47">
        <f t="shared" si="4"/>
        <v>2</v>
      </c>
      <c r="U8" s="638" t="s">
        <v>622</v>
      </c>
      <c r="V8" s="114">
        <f>IF(SUM(G8)&gt;0,100000*G8+1000*F8-H8,"")</f>
        <v>49252991</v>
      </c>
      <c r="W8" s="114">
        <f>IF(SUM(G8)&gt;0,RANK(V8,$V$7:$V$28,0),"")</f>
        <v>3</v>
      </c>
      <c r="X8" s="114">
        <f>IF(AND(SUM(Q8)&gt;0,ISNUMBER(S8)),100000*R8+1000*Q8-S8,"")</f>
        <v>98398983</v>
      </c>
      <c r="Y8" s="114">
        <f>IF(AND(SUM(Q8)&gt;0,ISNUMBER(S8)),RANK(X8,$X$7:$X$28,0),"")</f>
        <v>2</v>
      </c>
      <c r="Z8" s="139"/>
    </row>
    <row r="9" spans="1:26" ht="18.75" customHeight="1">
      <c r="A9" s="31">
        <v>167</v>
      </c>
      <c r="B9" s="85" t="s">
        <v>94</v>
      </c>
      <c r="C9" s="32" t="s">
        <v>80</v>
      </c>
      <c r="D9" s="104">
        <v>0.7152777777777778</v>
      </c>
      <c r="E9" s="125">
        <v>341</v>
      </c>
      <c r="F9" s="125">
        <v>169</v>
      </c>
      <c r="G9" s="159">
        <f t="shared" si="0"/>
        <v>510</v>
      </c>
      <c r="H9" s="22">
        <v>8</v>
      </c>
      <c r="I9" s="45">
        <f t="shared" si="1"/>
        <v>2</v>
      </c>
      <c r="J9" s="126"/>
      <c r="K9" s="158">
        <v>338</v>
      </c>
      <c r="L9" s="103">
        <v>104</v>
      </c>
      <c r="M9" s="159">
        <f t="shared" si="2"/>
        <v>442</v>
      </c>
      <c r="N9" s="243">
        <v>21</v>
      </c>
      <c r="O9" s="106"/>
      <c r="P9" s="132">
        <f t="shared" si="3"/>
        <v>679</v>
      </c>
      <c r="Q9" s="299">
        <f t="shared" si="3"/>
        <v>273</v>
      </c>
      <c r="R9" s="46">
        <f t="shared" si="3"/>
        <v>952</v>
      </c>
      <c r="S9" s="241">
        <f t="shared" si="3"/>
        <v>29</v>
      </c>
      <c r="T9" s="47">
        <f t="shared" si="4"/>
        <v>3</v>
      </c>
      <c r="U9" s="638" t="s">
        <v>622</v>
      </c>
      <c r="V9" s="114">
        <f>IF(SUM(G9)&gt;0,100000*G9+1000*F9-H9,"")</f>
        <v>51168992</v>
      </c>
      <c r="W9" s="114">
        <f>IF(SUM(G9)&gt;0,RANK(V9,$V$7:$V$28,0),"")</f>
        <v>2</v>
      </c>
      <c r="X9" s="114">
        <f>IF(AND(SUM(Q9)&gt;0,ISNUMBER(S9)),100000*R9+1000*Q9-S9,"")</f>
        <v>95472971</v>
      </c>
      <c r="Y9" s="114">
        <f>IF(AND(SUM(Q9)&gt;0,ISNUMBER(S9)),RANK(X9,$X$7:$X$28,0),"")</f>
        <v>3</v>
      </c>
      <c r="Z9" s="139"/>
    </row>
    <row r="10" spans="1:26" ht="18.75" customHeight="1">
      <c r="A10" s="26">
        <v>168</v>
      </c>
      <c r="B10" s="85" t="s">
        <v>368</v>
      </c>
      <c r="C10" s="87" t="s">
        <v>369</v>
      </c>
      <c r="D10" s="105"/>
      <c r="E10" s="158">
        <v>332</v>
      </c>
      <c r="F10" s="103">
        <v>128</v>
      </c>
      <c r="G10" s="159">
        <f t="shared" si="0"/>
        <v>460</v>
      </c>
      <c r="H10" s="22">
        <v>15</v>
      </c>
      <c r="I10" s="45">
        <f t="shared" si="1"/>
        <v>5</v>
      </c>
      <c r="J10" s="126"/>
      <c r="K10" s="158">
        <v>328</v>
      </c>
      <c r="L10" s="103">
        <v>154</v>
      </c>
      <c r="M10" s="159">
        <f t="shared" si="2"/>
        <v>482</v>
      </c>
      <c r="N10" s="243">
        <v>11</v>
      </c>
      <c r="O10" s="106"/>
      <c r="P10" s="132">
        <f t="shared" si="3"/>
        <v>660</v>
      </c>
      <c r="Q10" s="299">
        <f t="shared" si="3"/>
        <v>282</v>
      </c>
      <c r="R10" s="46">
        <f t="shared" si="3"/>
        <v>942</v>
      </c>
      <c r="S10" s="241">
        <f t="shared" si="3"/>
        <v>26</v>
      </c>
      <c r="T10" s="47">
        <f t="shared" si="4"/>
        <v>4</v>
      </c>
      <c r="U10" s="638" t="s">
        <v>622</v>
      </c>
      <c r="V10" s="114">
        <f>IF(SUM(G10)&gt;0,100000*G10+1000*F10-H10,"")</f>
        <v>46127985</v>
      </c>
      <c r="W10" s="114">
        <f>IF(SUM(G10)&gt;0,RANK(V10,$V$7:$V$28,0),"")</f>
        <v>5</v>
      </c>
      <c r="X10" s="114">
        <f>IF(AND(SUM(Q10)&gt;0,ISNUMBER(S10)),100000*R10+1000*Q10-S10,"")</f>
        <v>94481974</v>
      </c>
      <c r="Y10" s="114">
        <f>IF(AND(SUM(Q10)&gt;0,ISNUMBER(S10)),RANK(X10,$X$7:$X$28,0),"")</f>
        <v>4</v>
      </c>
      <c r="Z10" s="139"/>
    </row>
    <row r="11" spans="1:25" ht="18.75" customHeight="1">
      <c r="A11" s="31">
        <v>169</v>
      </c>
      <c r="B11" s="315" t="s">
        <v>323</v>
      </c>
      <c r="C11" s="87" t="s">
        <v>320</v>
      </c>
      <c r="D11" s="105">
        <v>0.6006944444444444</v>
      </c>
      <c r="E11" s="158">
        <v>320</v>
      </c>
      <c r="F11" s="103">
        <v>159</v>
      </c>
      <c r="G11" s="159">
        <f t="shared" si="0"/>
        <v>479</v>
      </c>
      <c r="H11" s="22">
        <v>9</v>
      </c>
      <c r="I11" s="45">
        <f t="shared" si="1"/>
        <v>4</v>
      </c>
      <c r="J11" s="126"/>
      <c r="K11" s="158">
        <v>323</v>
      </c>
      <c r="L11" s="103">
        <v>115</v>
      </c>
      <c r="M11" s="159">
        <f t="shared" si="2"/>
        <v>438</v>
      </c>
      <c r="N11" s="243">
        <v>12</v>
      </c>
      <c r="O11" s="106"/>
      <c r="P11" s="132">
        <f t="shared" si="3"/>
        <v>643</v>
      </c>
      <c r="Q11" s="299">
        <f t="shared" si="3"/>
        <v>274</v>
      </c>
      <c r="R11" s="46">
        <f t="shared" si="3"/>
        <v>917</v>
      </c>
      <c r="S11" s="241">
        <f t="shared" si="3"/>
        <v>21</v>
      </c>
      <c r="T11" s="47">
        <f t="shared" si="4"/>
        <v>5</v>
      </c>
      <c r="V11" s="114">
        <f aca="true" t="shared" si="5" ref="V11:V28">IF(SUM(G11)&gt;0,100000*G11+1000*F11-H11,"")</f>
        <v>48058991</v>
      </c>
      <c r="W11" s="114">
        <f aca="true" t="shared" si="6" ref="W11:W28">IF(SUM(G11)&gt;0,RANK(V11,$V$7:$V$28,0),"")</f>
        <v>4</v>
      </c>
      <c r="X11" s="114">
        <f aca="true" t="shared" si="7" ref="X11:X28">IF(AND(SUM(Q11)&gt;0,ISNUMBER(S11)),100000*R11+1000*Q11-S11,"")</f>
        <v>91973979</v>
      </c>
      <c r="Y11" s="114">
        <f aca="true" t="shared" si="8" ref="Y11:Y23">IF(AND(SUM(Q11)&gt;0,ISNUMBER(S11)),RANK(X11,$X$7:$X$28,0),"")</f>
        <v>5</v>
      </c>
    </row>
    <row r="12" spans="1:25" ht="18.75" customHeight="1">
      <c r="A12" s="26">
        <v>170</v>
      </c>
      <c r="B12" s="85" t="s">
        <v>259</v>
      </c>
      <c r="C12" s="236" t="s">
        <v>260</v>
      </c>
      <c r="D12" s="105"/>
      <c r="E12" s="125">
        <v>308</v>
      </c>
      <c r="F12" s="125">
        <v>131</v>
      </c>
      <c r="G12" s="159">
        <f t="shared" si="0"/>
        <v>439</v>
      </c>
      <c r="H12" s="22">
        <v>17</v>
      </c>
      <c r="I12" s="45">
        <f t="shared" si="1"/>
        <v>6</v>
      </c>
      <c r="J12" s="126"/>
      <c r="K12" s="158">
        <v>315</v>
      </c>
      <c r="L12" s="103">
        <v>132</v>
      </c>
      <c r="M12" s="159">
        <f t="shared" si="2"/>
        <v>447</v>
      </c>
      <c r="N12" s="243">
        <v>16</v>
      </c>
      <c r="O12" s="106"/>
      <c r="P12" s="132">
        <f t="shared" si="3"/>
        <v>623</v>
      </c>
      <c r="Q12" s="299">
        <f t="shared" si="3"/>
        <v>263</v>
      </c>
      <c r="R12" s="46">
        <f t="shared" si="3"/>
        <v>886</v>
      </c>
      <c r="S12" s="241">
        <f t="shared" si="3"/>
        <v>33</v>
      </c>
      <c r="T12" s="47">
        <f t="shared" si="4"/>
        <v>6</v>
      </c>
      <c r="U12" s="115"/>
      <c r="V12" s="115">
        <f t="shared" si="5"/>
        <v>44030983</v>
      </c>
      <c r="W12" s="115">
        <f t="shared" si="6"/>
        <v>6</v>
      </c>
      <c r="X12" s="115">
        <f t="shared" si="7"/>
        <v>88862967</v>
      </c>
      <c r="Y12" s="115">
        <f t="shared" si="8"/>
        <v>6</v>
      </c>
    </row>
    <row r="13" spans="1:25" ht="18.75" customHeight="1">
      <c r="A13" s="31">
        <v>171</v>
      </c>
      <c r="B13" s="85" t="s">
        <v>257</v>
      </c>
      <c r="C13" s="236" t="s">
        <v>244</v>
      </c>
      <c r="D13" s="105">
        <v>0.5625</v>
      </c>
      <c r="E13" s="158">
        <v>317</v>
      </c>
      <c r="F13" s="103">
        <v>122</v>
      </c>
      <c r="G13" s="159">
        <f aca="true" t="shared" si="9" ref="G13:G28">IF(SUM(E13,F13)&gt;0,SUM(E13,F13),"")</f>
        <v>439</v>
      </c>
      <c r="H13" s="22">
        <v>21</v>
      </c>
      <c r="I13" s="45">
        <f aca="true" t="shared" si="10" ref="I13:I28">IF(W13&gt;0,W13,"")</f>
        <v>7</v>
      </c>
      <c r="J13" s="131"/>
      <c r="K13" s="176"/>
      <c r="L13" s="103"/>
      <c r="M13" s="159">
        <f t="shared" si="2"/>
      </c>
      <c r="N13" s="56"/>
      <c r="O13" s="138"/>
      <c r="P13" s="132">
        <f aca="true" t="shared" si="11" ref="P13:S22">IF(AND(ISNUMBER(E13),ISNUMBER(K13)),SUM(E13,K13),"")</f>
      </c>
      <c r="Q13" s="172">
        <f t="shared" si="11"/>
      </c>
      <c r="R13" s="46">
        <f t="shared" si="11"/>
      </c>
      <c r="S13" s="24">
        <f t="shared" si="11"/>
      </c>
      <c r="T13" s="47">
        <f aca="true" t="shared" si="12" ref="T13:T28">IF(Y13&gt;0,Y13,"")</f>
      </c>
      <c r="V13" s="114">
        <f t="shared" si="5"/>
        <v>44021979</v>
      </c>
      <c r="W13" s="114">
        <f t="shared" si="6"/>
        <v>7</v>
      </c>
      <c r="X13" s="114">
        <f t="shared" si="7"/>
      </c>
      <c r="Y13" s="114">
        <f t="shared" si="8"/>
      </c>
    </row>
    <row r="14" spans="1:25" ht="18.75" customHeight="1">
      <c r="A14" s="26">
        <v>172</v>
      </c>
      <c r="B14" s="84" t="s">
        <v>460</v>
      </c>
      <c r="C14" s="236" t="s">
        <v>80</v>
      </c>
      <c r="D14" s="105"/>
      <c r="E14" s="158">
        <v>309</v>
      </c>
      <c r="F14" s="103">
        <v>120</v>
      </c>
      <c r="G14" s="159">
        <f t="shared" si="9"/>
        <v>429</v>
      </c>
      <c r="H14" s="22">
        <v>20</v>
      </c>
      <c r="I14" s="45">
        <f t="shared" si="10"/>
        <v>8</v>
      </c>
      <c r="J14" s="126"/>
      <c r="K14" s="176"/>
      <c r="L14" s="125"/>
      <c r="M14" s="29">
        <f aca="true" t="shared" si="13" ref="M14:M28">IF(SUM(K14,L14)&gt;0,SUM(K14,L14),"")</f>
      </c>
      <c r="N14" s="56"/>
      <c r="O14" s="106"/>
      <c r="P14" s="132">
        <f t="shared" si="11"/>
      </c>
      <c r="Q14" s="172">
        <f t="shared" si="11"/>
      </c>
      <c r="R14" s="46">
        <f t="shared" si="11"/>
      </c>
      <c r="S14" s="24">
        <f t="shared" si="11"/>
      </c>
      <c r="T14" s="47">
        <f t="shared" si="12"/>
      </c>
      <c r="V14" s="114">
        <f t="shared" si="5"/>
        <v>43019980</v>
      </c>
      <c r="W14" s="114">
        <f t="shared" si="6"/>
        <v>8</v>
      </c>
      <c r="X14" s="114">
        <f t="shared" si="7"/>
      </c>
      <c r="Y14" s="114">
        <f t="shared" si="8"/>
      </c>
    </row>
    <row r="15" spans="1:25" ht="18.75" customHeight="1">
      <c r="A15" s="31">
        <v>173</v>
      </c>
      <c r="B15" s="85" t="s">
        <v>322</v>
      </c>
      <c r="C15" s="236" t="s">
        <v>76</v>
      </c>
      <c r="D15" s="83"/>
      <c r="E15" s="158">
        <v>308</v>
      </c>
      <c r="F15" s="103">
        <v>108</v>
      </c>
      <c r="G15" s="159">
        <f t="shared" si="9"/>
        <v>416</v>
      </c>
      <c r="H15" s="22">
        <v>20</v>
      </c>
      <c r="I15" s="45">
        <f t="shared" si="10"/>
        <v>9</v>
      </c>
      <c r="J15" s="126"/>
      <c r="K15" s="176"/>
      <c r="L15" s="125"/>
      <c r="M15" s="29">
        <f t="shared" si="13"/>
      </c>
      <c r="N15" s="56"/>
      <c r="O15" s="140"/>
      <c r="P15" s="132">
        <f t="shared" si="11"/>
      </c>
      <c r="Q15" s="172">
        <f t="shared" si="11"/>
      </c>
      <c r="R15" s="46">
        <f t="shared" si="11"/>
      </c>
      <c r="S15" s="24">
        <f t="shared" si="11"/>
      </c>
      <c r="T15" s="47">
        <f t="shared" si="12"/>
      </c>
      <c r="V15" s="114">
        <f t="shared" si="5"/>
        <v>41707980</v>
      </c>
      <c r="W15" s="114">
        <f t="shared" si="6"/>
        <v>9</v>
      </c>
      <c r="X15" s="114">
        <f t="shared" si="7"/>
      </c>
      <c r="Y15" s="114">
        <f t="shared" si="8"/>
      </c>
    </row>
    <row r="16" spans="1:25" ht="18.75" customHeight="1">
      <c r="A16" s="26">
        <v>174</v>
      </c>
      <c r="B16" s="84" t="s">
        <v>93</v>
      </c>
      <c r="C16" s="236" t="s">
        <v>423</v>
      </c>
      <c r="D16" s="105"/>
      <c r="E16" s="125">
        <v>301</v>
      </c>
      <c r="F16" s="125">
        <v>112</v>
      </c>
      <c r="G16" s="159">
        <f t="shared" si="9"/>
        <v>413</v>
      </c>
      <c r="H16" s="22">
        <v>17</v>
      </c>
      <c r="I16" s="45">
        <f t="shared" si="10"/>
        <v>10</v>
      </c>
      <c r="J16" s="126"/>
      <c r="K16" s="176"/>
      <c r="L16" s="125"/>
      <c r="M16" s="29">
        <f t="shared" si="13"/>
      </c>
      <c r="N16" s="56"/>
      <c r="O16" s="106"/>
      <c r="P16" s="132">
        <f t="shared" si="11"/>
      </c>
      <c r="Q16" s="172">
        <f t="shared" si="11"/>
      </c>
      <c r="R16" s="46">
        <f t="shared" si="11"/>
      </c>
      <c r="S16" s="24">
        <f t="shared" si="11"/>
      </c>
      <c r="T16" s="47">
        <f t="shared" si="12"/>
      </c>
      <c r="V16" s="114">
        <f t="shared" si="5"/>
        <v>41411983</v>
      </c>
      <c r="W16" s="114">
        <f t="shared" si="6"/>
        <v>10</v>
      </c>
      <c r="X16" s="114">
        <f t="shared" si="7"/>
      </c>
      <c r="Y16" s="114">
        <f t="shared" si="8"/>
      </c>
    </row>
    <row r="17" spans="1:27" ht="18.75" customHeight="1">
      <c r="A17" s="31">
        <v>175</v>
      </c>
      <c r="B17" s="84" t="s">
        <v>428</v>
      </c>
      <c r="C17" s="87" t="s">
        <v>392</v>
      </c>
      <c r="D17" s="83">
        <v>0.638888888888889</v>
      </c>
      <c r="E17" s="125">
        <v>292</v>
      </c>
      <c r="F17" s="125">
        <v>102</v>
      </c>
      <c r="G17" s="159">
        <f t="shared" si="9"/>
        <v>394</v>
      </c>
      <c r="H17" s="22">
        <v>26</v>
      </c>
      <c r="I17" s="45">
        <f t="shared" si="10"/>
        <v>11</v>
      </c>
      <c r="J17" s="126"/>
      <c r="K17" s="176"/>
      <c r="L17" s="125"/>
      <c r="M17" s="29">
        <f t="shared" si="13"/>
      </c>
      <c r="N17" s="56"/>
      <c r="O17" s="106"/>
      <c r="P17" s="132">
        <f t="shared" si="11"/>
      </c>
      <c r="Q17" s="172">
        <f t="shared" si="11"/>
      </c>
      <c r="R17" s="46">
        <f t="shared" si="11"/>
      </c>
      <c r="S17" s="24">
        <f t="shared" si="11"/>
      </c>
      <c r="T17" s="47">
        <f t="shared" si="12"/>
      </c>
      <c r="V17" s="114">
        <f t="shared" si="5"/>
        <v>39501974</v>
      </c>
      <c r="W17" s="114">
        <f t="shared" si="6"/>
        <v>11</v>
      </c>
      <c r="X17" s="114">
        <f t="shared" si="7"/>
      </c>
      <c r="Y17" s="114">
        <f t="shared" si="8"/>
      </c>
      <c r="AA17" s="114" t="s">
        <v>272</v>
      </c>
    </row>
    <row r="18" spans="1:25" ht="18.75" customHeight="1">
      <c r="A18" s="26">
        <v>176</v>
      </c>
      <c r="B18" s="316" t="s">
        <v>426</v>
      </c>
      <c r="C18" s="314" t="s">
        <v>406</v>
      </c>
      <c r="D18" s="105"/>
      <c r="E18" s="158">
        <v>255</v>
      </c>
      <c r="F18" s="103">
        <v>128</v>
      </c>
      <c r="G18" s="159">
        <f t="shared" si="9"/>
        <v>383</v>
      </c>
      <c r="H18" s="22">
        <v>16</v>
      </c>
      <c r="I18" s="45">
        <f t="shared" si="10"/>
        <v>12</v>
      </c>
      <c r="J18" s="126"/>
      <c r="K18" s="176"/>
      <c r="L18" s="125"/>
      <c r="M18" s="29">
        <f t="shared" si="13"/>
      </c>
      <c r="N18" s="56"/>
      <c r="O18" s="34"/>
      <c r="P18" s="132">
        <f t="shared" si="11"/>
      </c>
      <c r="Q18" s="172">
        <f t="shared" si="11"/>
      </c>
      <c r="R18" s="46">
        <f t="shared" si="11"/>
      </c>
      <c r="S18" s="24">
        <f t="shared" si="11"/>
      </c>
      <c r="T18" s="47">
        <f t="shared" si="12"/>
      </c>
      <c r="V18" s="114">
        <f t="shared" si="5"/>
        <v>38427984</v>
      </c>
      <c r="W18" s="114">
        <f t="shared" si="6"/>
        <v>12</v>
      </c>
      <c r="X18" s="114">
        <f t="shared" si="7"/>
      </c>
      <c r="Y18" s="114">
        <f t="shared" si="8"/>
      </c>
    </row>
    <row r="19" spans="1:25" ht="18.75" customHeight="1">
      <c r="A19" s="31">
        <v>177</v>
      </c>
      <c r="B19" s="85" t="s">
        <v>427</v>
      </c>
      <c r="C19" s="572" t="s">
        <v>592</v>
      </c>
      <c r="D19" s="105">
        <v>0.5243055555555556</v>
      </c>
      <c r="E19" s="158"/>
      <c r="F19" s="103"/>
      <c r="G19" s="159">
        <f t="shared" si="9"/>
      </c>
      <c r="H19" s="22"/>
      <c r="I19" s="45">
        <f t="shared" si="10"/>
      </c>
      <c r="J19" s="126"/>
      <c r="K19" s="176"/>
      <c r="L19" s="125"/>
      <c r="M19" s="29">
        <f t="shared" si="13"/>
      </c>
      <c r="N19" s="56"/>
      <c r="O19" s="106"/>
      <c r="P19" s="132">
        <f t="shared" si="11"/>
      </c>
      <c r="Q19" s="172">
        <f t="shared" si="11"/>
      </c>
      <c r="R19" s="46">
        <f t="shared" si="11"/>
      </c>
      <c r="S19" s="24">
        <f t="shared" si="11"/>
      </c>
      <c r="T19" s="47">
        <f t="shared" si="12"/>
      </c>
      <c r="V19" s="114">
        <f t="shared" si="5"/>
      </c>
      <c r="W19" s="114">
        <f t="shared" si="6"/>
      </c>
      <c r="X19" s="114">
        <f t="shared" si="7"/>
      </c>
      <c r="Y19" s="114">
        <f t="shared" si="8"/>
      </c>
    </row>
    <row r="20" spans="1:25" ht="18.75" customHeight="1">
      <c r="A20" s="26">
        <v>178</v>
      </c>
      <c r="B20" s="85"/>
      <c r="C20" s="87"/>
      <c r="D20" s="105">
        <v>0.3333333333333333</v>
      </c>
      <c r="E20" s="158"/>
      <c r="F20" s="103"/>
      <c r="G20" s="295">
        <f t="shared" si="9"/>
      </c>
      <c r="H20" s="22"/>
      <c r="I20" s="45">
        <f t="shared" si="10"/>
      </c>
      <c r="J20" s="126"/>
      <c r="K20" s="176"/>
      <c r="L20" s="125"/>
      <c r="M20" s="29">
        <f t="shared" si="13"/>
      </c>
      <c r="N20" s="56"/>
      <c r="O20" s="140"/>
      <c r="P20" s="132">
        <f t="shared" si="11"/>
      </c>
      <c r="Q20" s="172">
        <f t="shared" si="11"/>
      </c>
      <c r="R20" s="46">
        <f t="shared" si="11"/>
      </c>
      <c r="S20" s="24">
        <f t="shared" si="11"/>
      </c>
      <c r="T20" s="47">
        <f t="shared" si="12"/>
      </c>
      <c r="V20" s="114">
        <f t="shared" si="5"/>
      </c>
      <c r="W20" s="114">
        <f t="shared" si="6"/>
      </c>
      <c r="X20" s="114">
        <f t="shared" si="7"/>
      </c>
      <c r="Y20" s="114">
        <f t="shared" si="8"/>
      </c>
    </row>
    <row r="21" spans="1:25" ht="18.75" customHeight="1">
      <c r="A21" s="31">
        <v>179</v>
      </c>
      <c r="B21" s="85"/>
      <c r="C21" s="236"/>
      <c r="D21" s="105"/>
      <c r="E21" s="158"/>
      <c r="F21" s="103"/>
      <c r="G21" s="159">
        <f t="shared" si="9"/>
      </c>
      <c r="H21" s="22"/>
      <c r="I21" s="45">
        <f t="shared" si="10"/>
      </c>
      <c r="J21" s="126"/>
      <c r="K21" s="176"/>
      <c r="L21" s="125"/>
      <c r="M21" s="29">
        <f t="shared" si="13"/>
      </c>
      <c r="N21" s="56"/>
      <c r="O21" s="106"/>
      <c r="P21" s="132">
        <f t="shared" si="11"/>
      </c>
      <c r="Q21" s="172">
        <f t="shared" si="11"/>
      </c>
      <c r="R21" s="46">
        <f t="shared" si="11"/>
      </c>
      <c r="S21" s="24">
        <f t="shared" si="11"/>
      </c>
      <c r="T21" s="47">
        <f t="shared" si="12"/>
      </c>
      <c r="V21" s="114">
        <f t="shared" si="5"/>
      </c>
      <c r="W21" s="114">
        <f t="shared" si="6"/>
      </c>
      <c r="X21" s="114">
        <f t="shared" si="7"/>
      </c>
      <c r="Y21" s="114">
        <f t="shared" si="8"/>
      </c>
    </row>
    <row r="22" spans="1:25" ht="18.75" customHeight="1">
      <c r="A22" s="26">
        <v>180</v>
      </c>
      <c r="B22" s="84"/>
      <c r="C22" s="87"/>
      <c r="D22" s="105">
        <v>0.37152777777777773</v>
      </c>
      <c r="E22" s="198"/>
      <c r="F22" s="199"/>
      <c r="G22" s="200">
        <f t="shared" si="9"/>
      </c>
      <c r="H22" s="22"/>
      <c r="I22" s="45">
        <f t="shared" si="10"/>
      </c>
      <c r="J22" s="126"/>
      <c r="K22" s="176"/>
      <c r="L22" s="125"/>
      <c r="M22" s="29">
        <f t="shared" si="13"/>
      </c>
      <c r="N22" s="56"/>
      <c r="O22" s="106"/>
      <c r="P22" s="132">
        <f t="shared" si="11"/>
      </c>
      <c r="Q22" s="172">
        <f t="shared" si="11"/>
      </c>
      <c r="R22" s="46">
        <f t="shared" si="11"/>
      </c>
      <c r="S22" s="24">
        <f t="shared" si="11"/>
      </c>
      <c r="T22" s="47">
        <f t="shared" si="12"/>
      </c>
      <c r="V22" s="114">
        <f t="shared" si="5"/>
      </c>
      <c r="W22" s="114">
        <f t="shared" si="6"/>
      </c>
      <c r="X22" s="114">
        <f t="shared" si="7"/>
      </c>
      <c r="Y22" s="114">
        <f t="shared" si="8"/>
      </c>
    </row>
    <row r="23" spans="1:25" ht="18.75" customHeight="1">
      <c r="A23" s="31">
        <v>181</v>
      </c>
      <c r="B23" s="84"/>
      <c r="C23" s="87"/>
      <c r="D23" s="105"/>
      <c r="E23" s="158"/>
      <c r="F23" s="103"/>
      <c r="G23" s="200">
        <f t="shared" si="9"/>
      </c>
      <c r="H23" s="22"/>
      <c r="I23" s="23">
        <f t="shared" si="10"/>
      </c>
      <c r="J23" s="131"/>
      <c r="K23" s="176"/>
      <c r="L23" s="125"/>
      <c r="M23" s="29">
        <f t="shared" si="13"/>
      </c>
      <c r="N23" s="56"/>
      <c r="O23" s="138"/>
      <c r="P23" s="132">
        <f aca="true" t="shared" si="14" ref="P23:S28">IF(AND(ISNUMBER(E23),ISNUMBER(K23)),SUM(E23,K23),"")</f>
      </c>
      <c r="Q23" s="172">
        <f t="shared" si="14"/>
      </c>
      <c r="R23" s="46">
        <f t="shared" si="14"/>
      </c>
      <c r="S23" s="24">
        <f t="shared" si="14"/>
      </c>
      <c r="T23" s="47">
        <f t="shared" si="12"/>
      </c>
      <c r="U23" s="115"/>
      <c r="V23" s="115">
        <f t="shared" si="5"/>
      </c>
      <c r="W23" s="115">
        <f t="shared" si="6"/>
      </c>
      <c r="X23" s="115">
        <f t="shared" si="7"/>
      </c>
      <c r="Y23" s="115">
        <f t="shared" si="8"/>
      </c>
    </row>
    <row r="24" spans="1:25" ht="18.75" customHeight="1">
      <c r="A24" s="26">
        <v>182</v>
      </c>
      <c r="B24" s="84"/>
      <c r="C24" s="87"/>
      <c r="D24" s="105">
        <v>0.40972222222222227</v>
      </c>
      <c r="E24" s="158"/>
      <c r="F24" s="103"/>
      <c r="G24" s="200">
        <f t="shared" si="9"/>
      </c>
      <c r="H24" s="22"/>
      <c r="I24" s="45">
        <f t="shared" si="10"/>
      </c>
      <c r="J24" s="131"/>
      <c r="K24" s="176"/>
      <c r="L24" s="125"/>
      <c r="M24" s="29">
        <f t="shared" si="13"/>
      </c>
      <c r="N24" s="56"/>
      <c r="O24" s="138"/>
      <c r="P24" s="132">
        <f t="shared" si="14"/>
      </c>
      <c r="Q24" s="172">
        <f t="shared" si="14"/>
      </c>
      <c r="R24" s="46">
        <f t="shared" si="14"/>
      </c>
      <c r="S24" s="24">
        <f t="shared" si="14"/>
      </c>
      <c r="T24" s="47">
        <f t="shared" si="12"/>
      </c>
      <c r="U24" s="115"/>
      <c r="V24" s="115">
        <f t="shared" si="5"/>
      </c>
      <c r="W24" s="115">
        <f t="shared" si="6"/>
      </c>
      <c r="X24" s="115"/>
      <c r="Y24" s="115"/>
    </row>
    <row r="25" spans="1:25" ht="18.75" customHeight="1">
      <c r="A25" s="31">
        <v>183</v>
      </c>
      <c r="B25" s="315"/>
      <c r="C25" s="236"/>
      <c r="D25" s="105"/>
      <c r="E25" s="158"/>
      <c r="F25" s="103"/>
      <c r="G25" s="200">
        <f t="shared" si="9"/>
      </c>
      <c r="H25" s="22"/>
      <c r="I25" s="45">
        <f t="shared" si="10"/>
      </c>
      <c r="J25" s="131"/>
      <c r="K25" s="176"/>
      <c r="L25" s="125"/>
      <c r="M25" s="29">
        <f t="shared" si="13"/>
      </c>
      <c r="N25" s="56"/>
      <c r="O25" s="138"/>
      <c r="P25" s="132">
        <f t="shared" si="14"/>
      </c>
      <c r="Q25" s="172">
        <f t="shared" si="14"/>
      </c>
      <c r="R25" s="46">
        <f t="shared" si="14"/>
      </c>
      <c r="S25" s="24">
        <f t="shared" si="14"/>
      </c>
      <c r="T25" s="47">
        <f t="shared" si="12"/>
      </c>
      <c r="U25" s="115"/>
      <c r="V25" s="115">
        <f t="shared" si="5"/>
      </c>
      <c r="W25" s="115">
        <f t="shared" si="6"/>
      </c>
      <c r="X25" s="115"/>
      <c r="Y25" s="115"/>
    </row>
    <row r="26" spans="1:25" ht="18.75" customHeight="1">
      <c r="A26" s="26">
        <v>184</v>
      </c>
      <c r="B26" s="85"/>
      <c r="C26" s="236"/>
      <c r="D26" s="105">
        <v>0.4479166666666667</v>
      </c>
      <c r="E26" s="158"/>
      <c r="F26" s="103"/>
      <c r="G26" s="200">
        <f t="shared" si="9"/>
      </c>
      <c r="H26" s="22"/>
      <c r="I26" s="45">
        <f t="shared" si="10"/>
      </c>
      <c r="J26" s="131"/>
      <c r="K26" s="109"/>
      <c r="L26" s="125"/>
      <c r="M26" s="29">
        <f t="shared" si="13"/>
      </c>
      <c r="N26" s="56"/>
      <c r="O26" s="138"/>
      <c r="P26" s="132">
        <f t="shared" si="14"/>
      </c>
      <c r="Q26" s="172">
        <f t="shared" si="14"/>
      </c>
      <c r="R26" s="46">
        <f t="shared" si="14"/>
      </c>
      <c r="S26" s="24">
        <f t="shared" si="14"/>
      </c>
      <c r="T26" s="47">
        <f t="shared" si="12"/>
      </c>
      <c r="U26" s="115"/>
      <c r="V26" s="115">
        <f t="shared" si="5"/>
      </c>
      <c r="W26" s="115">
        <f t="shared" si="6"/>
      </c>
      <c r="X26" s="115"/>
      <c r="Y26" s="115"/>
    </row>
    <row r="27" spans="1:25" ht="18.75" customHeight="1">
      <c r="A27" s="31">
        <v>185</v>
      </c>
      <c r="B27" s="315"/>
      <c r="C27" s="87"/>
      <c r="D27" s="105"/>
      <c r="E27" s="158"/>
      <c r="F27" s="103"/>
      <c r="G27" s="200">
        <f t="shared" si="9"/>
      </c>
      <c r="H27" s="22"/>
      <c r="I27" s="45">
        <f t="shared" si="10"/>
      </c>
      <c r="J27" s="131"/>
      <c r="K27" s="109"/>
      <c r="L27" s="125"/>
      <c r="M27" s="29">
        <f t="shared" si="13"/>
      </c>
      <c r="N27" s="56"/>
      <c r="O27" s="138"/>
      <c r="P27" s="132">
        <f t="shared" si="14"/>
      </c>
      <c r="Q27" s="172">
        <f t="shared" si="14"/>
      </c>
      <c r="R27" s="46">
        <f t="shared" si="14"/>
      </c>
      <c r="S27" s="24">
        <f t="shared" si="14"/>
      </c>
      <c r="T27" s="47">
        <f t="shared" si="12"/>
      </c>
      <c r="U27" s="115"/>
      <c r="V27" s="115">
        <f t="shared" si="5"/>
      </c>
      <c r="W27" s="115">
        <f t="shared" si="6"/>
      </c>
      <c r="X27" s="115"/>
      <c r="Y27" s="115"/>
    </row>
    <row r="28" spans="1:25" ht="18.75" customHeight="1">
      <c r="A28" s="37">
        <v>186</v>
      </c>
      <c r="B28" s="476"/>
      <c r="C28" s="457"/>
      <c r="D28" s="609">
        <v>0.4861111111111111</v>
      </c>
      <c r="E28" s="296"/>
      <c r="F28" s="297"/>
      <c r="G28" s="298">
        <f t="shared" si="9"/>
      </c>
      <c r="H28" s="39"/>
      <c r="I28" s="249">
        <f t="shared" si="10"/>
      </c>
      <c r="J28" s="126"/>
      <c r="K28" s="38"/>
      <c r="L28" s="133"/>
      <c r="M28" s="49">
        <f t="shared" si="13"/>
      </c>
      <c r="N28" s="41"/>
      <c r="O28" s="140"/>
      <c r="P28" s="135">
        <f t="shared" si="14"/>
      </c>
      <c r="Q28" s="136">
        <f t="shared" si="14"/>
      </c>
      <c r="R28" s="51">
        <f t="shared" si="14"/>
      </c>
      <c r="S28" s="42">
        <f t="shared" si="14"/>
      </c>
      <c r="T28" s="52">
        <f t="shared" si="12"/>
      </c>
      <c r="V28" s="114">
        <f t="shared" si="5"/>
      </c>
      <c r="W28" s="114">
        <f t="shared" si="6"/>
      </c>
      <c r="X28" s="114">
        <f t="shared" si="7"/>
      </c>
      <c r="Y28" s="114">
        <f>IF(AND(SUM(Q28)&gt;0,ISNUMBER(S28)),RANK(X28,$X$7:$X$28,0),"")</f>
      </c>
    </row>
    <row r="29" spans="15:20" ht="12.75">
      <c r="O29" s="114"/>
      <c r="P29" s="114"/>
      <c r="Q29" s="114"/>
      <c r="S29" s="114"/>
      <c r="T29" s="114"/>
    </row>
    <row r="30" spans="2:20" ht="12.75">
      <c r="B30" s="543" t="s">
        <v>572</v>
      </c>
      <c r="C30" s="228"/>
      <c r="O30" s="114"/>
      <c r="P30" s="114"/>
      <c r="Q30" s="114"/>
      <c r="S30" s="114"/>
      <c r="T30" s="114"/>
    </row>
  </sheetData>
  <sheetProtection password="CD4A" sheet="1"/>
  <conditionalFormatting sqref="L28">
    <cfRule type="cellIs" priority="65" dxfId="5" operator="lessThan" stopIfTrue="1">
      <formula>125</formula>
    </cfRule>
    <cfRule type="cellIs" priority="66" dxfId="7" operator="between" stopIfTrue="1">
      <formula>125</formula>
      <formula>149</formula>
    </cfRule>
    <cfRule type="cellIs" priority="67" dxfId="1" operator="greaterThanOrEqual" stopIfTrue="1">
      <formula>150</formula>
    </cfRule>
  </conditionalFormatting>
  <conditionalFormatting sqref="K28">
    <cfRule type="cellIs" priority="68" dxfId="5" operator="lessThan" stopIfTrue="1">
      <formula>275</formula>
    </cfRule>
    <cfRule type="cellIs" priority="69" dxfId="7" operator="between" stopIfTrue="1">
      <formula>275</formula>
      <formula>299</formula>
    </cfRule>
    <cfRule type="cellIs" priority="70" dxfId="1" operator="greaterThanOrEqual" stopIfTrue="1">
      <formula>300</formula>
    </cfRule>
  </conditionalFormatting>
  <conditionalFormatting sqref="I7:I28">
    <cfRule type="cellIs" priority="71" dxfId="7" operator="between" stopIfTrue="1">
      <formula>1</formula>
      <formula>6</formula>
    </cfRule>
    <cfRule type="cellIs" priority="72" dxfId="5" operator="greaterThanOrEqual" stopIfTrue="1">
      <formula>7</formula>
    </cfRule>
  </conditionalFormatting>
  <conditionalFormatting sqref="T7:T28">
    <cfRule type="cellIs" priority="73" dxfId="48" operator="between" stopIfTrue="1">
      <formula>1</formula>
      <formula>3</formula>
    </cfRule>
    <cfRule type="cellIs" priority="74" dxfId="5" operator="between" stopIfTrue="1">
      <formula>4</formula>
      <formula>6</formula>
    </cfRule>
    <cfRule type="cellIs" priority="75" dxfId="310" operator="greaterThanOrEqual" stopIfTrue="1">
      <formula>7</formula>
    </cfRule>
  </conditionalFormatting>
  <conditionalFormatting sqref="N28">
    <cfRule type="cellIs" priority="76" dxfId="1" operator="equal" stopIfTrue="1">
      <formula>0</formula>
    </cfRule>
    <cfRule type="cellIs" priority="77" dxfId="7" operator="equal" stopIfTrue="1">
      <formula>1</formula>
    </cfRule>
    <cfRule type="cellIs" priority="78" dxfId="58" operator="greaterThan" stopIfTrue="1">
      <formula>1</formula>
    </cfRule>
  </conditionalFormatting>
  <conditionalFormatting sqref="M14:M27">
    <cfRule type="cellIs" priority="79" dxfId="5" operator="lessThan" stopIfTrue="1">
      <formula>400</formula>
    </cfRule>
    <cfRule type="cellIs" priority="80" dxfId="7" operator="between" stopIfTrue="1">
      <formula>400</formula>
      <formula>449</formula>
    </cfRule>
    <cfRule type="cellIs" priority="81" dxfId="1" operator="greaterThan" stopIfTrue="1">
      <formula>450</formula>
    </cfRule>
  </conditionalFormatting>
  <conditionalFormatting sqref="S7:S28 H7:H10 N7:N27">
    <cfRule type="cellIs" priority="82" dxfId="1" operator="equal" stopIfTrue="1">
      <formula>0</formula>
    </cfRule>
  </conditionalFormatting>
  <conditionalFormatting sqref="K13:K27">
    <cfRule type="cellIs" priority="83" dxfId="1" operator="greaterThanOrEqual" stopIfTrue="1">
      <formula>300</formula>
    </cfRule>
    <cfRule type="cellIs" priority="84" dxfId="7" operator="greaterThanOrEqual" stopIfTrue="1">
      <formula>275</formula>
    </cfRule>
  </conditionalFormatting>
  <conditionalFormatting sqref="L14:L27">
    <cfRule type="cellIs" priority="85" dxfId="1" operator="greaterThanOrEqual" stopIfTrue="1">
      <formula>150</formula>
    </cfRule>
    <cfRule type="cellIs" priority="86" dxfId="7" operator="greaterThanOrEqual" stopIfTrue="1">
      <formula>125</formula>
    </cfRule>
  </conditionalFormatting>
  <conditionalFormatting sqref="M28">
    <cfRule type="cellIs" priority="87" dxfId="1" operator="greaterThanOrEqual" stopIfTrue="1">
      <formula>450</formula>
    </cfRule>
    <cfRule type="cellIs" priority="88" dxfId="7" operator="greaterThanOrEqual" stopIfTrue="1">
      <formula>400</formula>
    </cfRule>
  </conditionalFormatting>
  <conditionalFormatting sqref="R13:R28">
    <cfRule type="cellIs" priority="89" dxfId="1" operator="greaterThanOrEqual" stopIfTrue="1">
      <formula>900</formula>
    </cfRule>
    <cfRule type="cellIs" priority="90" dxfId="7" operator="greaterThanOrEqual" stopIfTrue="1">
      <formula>800</formula>
    </cfRule>
  </conditionalFormatting>
  <conditionalFormatting sqref="Q13:Q28">
    <cfRule type="cellIs" priority="91" dxfId="1" operator="greaterThanOrEqual" stopIfTrue="1">
      <formula>300</formula>
    </cfRule>
    <cfRule type="cellIs" priority="92" dxfId="7" operator="greaterThanOrEqual" stopIfTrue="1">
      <formula>250</formula>
    </cfRule>
  </conditionalFormatting>
  <conditionalFormatting sqref="P13:P28">
    <cfRule type="cellIs" priority="93" dxfId="1" operator="greaterThanOrEqual" stopIfTrue="1">
      <formula>600</formula>
    </cfRule>
    <cfRule type="cellIs" priority="94" dxfId="7" operator="greaterThanOrEqual" stopIfTrue="1">
      <formula>550</formula>
    </cfRule>
  </conditionalFormatting>
  <conditionalFormatting sqref="H11:H15">
    <cfRule type="cellIs" priority="60" dxfId="1" operator="equal" stopIfTrue="1">
      <formula>0</formula>
    </cfRule>
  </conditionalFormatting>
  <conditionalFormatting sqref="G7:G28">
    <cfRule type="cellIs" priority="54" dxfId="5" operator="lessThan" stopIfTrue="1">
      <formula>500</formula>
    </cfRule>
    <cfRule type="cellIs" priority="55" dxfId="7" operator="between" stopIfTrue="1">
      <formula>501</formula>
      <formula>549</formula>
    </cfRule>
    <cfRule type="cellIs" priority="56" dxfId="1" operator="greaterThanOrEqual" stopIfTrue="1">
      <formula>550</formula>
    </cfRule>
  </conditionalFormatting>
  <conditionalFormatting sqref="F7:F15">
    <cfRule type="cellIs" priority="57" dxfId="5" operator="lessThan" stopIfTrue="1">
      <formula>140</formula>
    </cfRule>
    <cfRule type="cellIs" priority="58" dxfId="7" operator="between" stopIfTrue="1">
      <formula>140</formula>
      <formula>199</formula>
    </cfRule>
    <cfRule type="cellIs" priority="59" dxfId="1" operator="greaterThanOrEqual" stopIfTrue="1">
      <formula>200</formula>
    </cfRule>
  </conditionalFormatting>
  <conditionalFormatting sqref="E7:E15">
    <cfRule type="cellIs" priority="51" dxfId="5" operator="lessThan" stopIfTrue="1">
      <formula>360</formula>
    </cfRule>
    <cfRule type="cellIs" priority="52" dxfId="4" operator="between" stopIfTrue="1">
      <formula>360</formula>
      <formula>399</formula>
    </cfRule>
    <cfRule type="cellIs" priority="53" dxfId="3" operator="greaterThanOrEqual" stopIfTrue="1">
      <formula>400</formula>
    </cfRule>
  </conditionalFormatting>
  <conditionalFormatting sqref="R7">
    <cfRule type="cellIs" priority="45" dxfId="1" operator="greaterThanOrEqual" stopIfTrue="1">
      <formula>1100</formula>
    </cfRule>
    <cfRule type="cellIs" priority="46" dxfId="7" operator="between" stopIfTrue="1">
      <formula>1000</formula>
      <formula>1099</formula>
    </cfRule>
  </conditionalFormatting>
  <conditionalFormatting sqref="Q7">
    <cfRule type="cellIs" priority="47" dxfId="1" operator="greaterThanOrEqual" stopIfTrue="1">
      <formula>400</formula>
    </cfRule>
    <cfRule type="cellIs" priority="48" dxfId="7" operator="between" stopIfTrue="1">
      <formula>280</formula>
      <formula>399</formula>
    </cfRule>
  </conditionalFormatting>
  <conditionalFormatting sqref="P7">
    <cfRule type="cellIs" priority="49" dxfId="1" operator="greaterThanOrEqual" stopIfTrue="1">
      <formula>800</formula>
    </cfRule>
    <cfRule type="cellIs" priority="50" dxfId="7" operator="between" stopIfTrue="1">
      <formula>720</formula>
      <formula>799</formula>
    </cfRule>
  </conditionalFormatting>
  <conditionalFormatting sqref="P7">
    <cfRule type="cellIs" priority="44" dxfId="5" operator="lessThan" stopIfTrue="1">
      <formula>720</formula>
    </cfRule>
  </conditionalFormatting>
  <conditionalFormatting sqref="Q7">
    <cfRule type="cellIs" priority="43" dxfId="5" operator="lessThan" stopIfTrue="1">
      <formula>280</formula>
    </cfRule>
  </conditionalFormatting>
  <conditionalFormatting sqref="R7">
    <cfRule type="cellIs" priority="42" dxfId="5" operator="lessThan" stopIfTrue="1">
      <formula>1000</formula>
    </cfRule>
  </conditionalFormatting>
  <conditionalFormatting sqref="R8">
    <cfRule type="cellIs" priority="36" dxfId="1" operator="greaterThanOrEqual" stopIfTrue="1">
      <formula>1100</formula>
    </cfRule>
    <cfRule type="cellIs" priority="37" dxfId="7" operator="between" stopIfTrue="1">
      <formula>1000</formula>
      <formula>1099</formula>
    </cfRule>
  </conditionalFormatting>
  <conditionalFormatting sqref="Q8">
    <cfRule type="cellIs" priority="38" dxfId="1" operator="greaterThanOrEqual" stopIfTrue="1">
      <formula>400</formula>
    </cfRule>
    <cfRule type="cellIs" priority="39" dxfId="7" operator="between" stopIfTrue="1">
      <formula>280</formula>
      <formula>399</formula>
    </cfRule>
  </conditionalFormatting>
  <conditionalFormatting sqref="P8">
    <cfRule type="cellIs" priority="40" dxfId="1" operator="greaterThanOrEqual" stopIfTrue="1">
      <formula>800</formula>
    </cfRule>
    <cfRule type="cellIs" priority="41" dxfId="7" operator="between" stopIfTrue="1">
      <formula>720</formula>
      <formula>799</formula>
    </cfRule>
  </conditionalFormatting>
  <conditionalFormatting sqref="P8">
    <cfRule type="cellIs" priority="35" dxfId="5" operator="lessThan" stopIfTrue="1">
      <formula>720</formula>
    </cfRule>
  </conditionalFormatting>
  <conditionalFormatting sqref="Q8">
    <cfRule type="cellIs" priority="34" dxfId="5" operator="lessThan" stopIfTrue="1">
      <formula>280</formula>
    </cfRule>
  </conditionalFormatting>
  <conditionalFormatting sqref="R8">
    <cfRule type="cellIs" priority="33" dxfId="5" operator="lessThan" stopIfTrue="1">
      <formula>1000</formula>
    </cfRule>
  </conditionalFormatting>
  <conditionalFormatting sqref="R9:R12">
    <cfRule type="cellIs" priority="27" dxfId="1" operator="greaterThanOrEqual" stopIfTrue="1">
      <formula>1100</formula>
    </cfRule>
    <cfRule type="cellIs" priority="28" dxfId="7" operator="between" stopIfTrue="1">
      <formula>1000</formula>
      <formula>1099</formula>
    </cfRule>
  </conditionalFormatting>
  <conditionalFormatting sqref="Q9:Q12">
    <cfRule type="cellIs" priority="29" dxfId="1" operator="greaterThanOrEqual" stopIfTrue="1">
      <formula>400</formula>
    </cfRule>
    <cfRule type="cellIs" priority="30" dxfId="7" operator="between" stopIfTrue="1">
      <formula>280</formula>
      <formula>399</formula>
    </cfRule>
  </conditionalFormatting>
  <conditionalFormatting sqref="P9:P12">
    <cfRule type="cellIs" priority="31" dxfId="1" operator="greaterThanOrEqual" stopIfTrue="1">
      <formula>800</formula>
    </cfRule>
    <cfRule type="cellIs" priority="32" dxfId="7" operator="between" stopIfTrue="1">
      <formula>720</formula>
      <formula>799</formula>
    </cfRule>
  </conditionalFormatting>
  <conditionalFormatting sqref="P9:P12">
    <cfRule type="cellIs" priority="26" dxfId="5" operator="lessThan" stopIfTrue="1">
      <formula>720</formula>
    </cfRule>
  </conditionalFormatting>
  <conditionalFormatting sqref="Q9:Q12">
    <cfRule type="cellIs" priority="25" dxfId="5" operator="lessThan" stopIfTrue="1">
      <formula>280</formula>
    </cfRule>
  </conditionalFormatting>
  <conditionalFormatting sqref="R9:R12">
    <cfRule type="cellIs" priority="24" dxfId="5" operator="lessThan" stopIfTrue="1">
      <formula>1000</formula>
    </cfRule>
  </conditionalFormatting>
  <conditionalFormatting sqref="K7:K12">
    <cfRule type="cellIs" priority="21" dxfId="5" operator="lessThan" stopIfTrue="1">
      <formula>360</formula>
    </cfRule>
    <cfRule type="cellIs" priority="22" dxfId="4" operator="between" stopIfTrue="1">
      <formula>360</formula>
      <formula>399</formula>
    </cfRule>
    <cfRule type="cellIs" priority="23" dxfId="3" operator="greaterThanOrEqual" stopIfTrue="1">
      <formula>400</formula>
    </cfRule>
  </conditionalFormatting>
  <conditionalFormatting sqref="L7:L13">
    <cfRule type="cellIs" priority="18" dxfId="5" operator="lessThan" stopIfTrue="1">
      <formula>140</formula>
    </cfRule>
    <cfRule type="cellIs" priority="19" dxfId="7" operator="between" stopIfTrue="1">
      <formula>140</formula>
      <formula>199</formula>
    </cfRule>
    <cfRule type="cellIs" priority="20" dxfId="1" operator="greaterThanOrEqual" stopIfTrue="1">
      <formula>200</formula>
    </cfRule>
  </conditionalFormatting>
  <conditionalFormatting sqref="M7:M13">
    <cfRule type="cellIs" priority="15" dxfId="5" operator="lessThan" stopIfTrue="1">
      <formula>500</formula>
    </cfRule>
    <cfRule type="cellIs" priority="16" dxfId="7" operator="between" stopIfTrue="1">
      <formula>501</formula>
      <formula>549</formula>
    </cfRule>
    <cfRule type="cellIs" priority="17" dxfId="1" operator="greaterThanOrEqual" stopIfTrue="1">
      <formula>550</formula>
    </cfRule>
  </conditionalFormatting>
  <conditionalFormatting sqref="E7:F15 H7:H15 K7:L28 N7:N28">
    <cfRule type="cellIs" priority="14" dxfId="0" operator="equal" stopIfTrue="1">
      <formula>""</formula>
    </cfRule>
  </conditionalFormatting>
  <conditionalFormatting sqref="E23:E28">
    <cfRule type="cellIs" priority="10" dxfId="1" operator="greaterThanOrEqual" stopIfTrue="1">
      <formula>300</formula>
    </cfRule>
    <cfRule type="cellIs" priority="11" dxfId="7" operator="greaterThanOrEqual" stopIfTrue="1">
      <formula>275</formula>
    </cfRule>
  </conditionalFormatting>
  <conditionalFormatting sqref="F23:F28">
    <cfRule type="cellIs" priority="12" dxfId="1" operator="greaterThanOrEqual" stopIfTrue="1">
      <formula>150</formula>
    </cfRule>
    <cfRule type="cellIs" priority="13" dxfId="7" operator="greaterThanOrEqual" stopIfTrue="1">
      <formula>125</formula>
    </cfRule>
  </conditionalFormatting>
  <conditionalFormatting sqref="F16:F22">
    <cfRule type="cellIs" priority="7" dxfId="5" operator="lessThan" stopIfTrue="1">
      <formula>140</formula>
    </cfRule>
    <cfRule type="cellIs" priority="8" dxfId="7" operator="between" stopIfTrue="1">
      <formula>140</formula>
      <formula>199</formula>
    </cfRule>
    <cfRule type="cellIs" priority="9" dxfId="1" operator="greaterThanOrEqual" stopIfTrue="1">
      <formula>200</formula>
    </cfRule>
  </conditionalFormatting>
  <conditionalFormatting sqref="E16:E22">
    <cfRule type="cellIs" priority="4" dxfId="5" operator="lessThan" stopIfTrue="1">
      <formula>360</formula>
    </cfRule>
    <cfRule type="cellIs" priority="5" dxfId="4" operator="between" stopIfTrue="1">
      <formula>360</formula>
      <formula>399</formula>
    </cfRule>
    <cfRule type="cellIs" priority="6" dxfId="3" operator="greaterThanOrEqual" stopIfTrue="1">
      <formula>400</formula>
    </cfRule>
  </conditionalFormatting>
  <conditionalFormatting sqref="E16:F28">
    <cfRule type="cellIs" priority="3" dxfId="0" operator="equal" stopIfTrue="1">
      <formula>""</formula>
    </cfRule>
  </conditionalFormatting>
  <conditionalFormatting sqref="H16:H28">
    <cfRule type="cellIs" priority="2" dxfId="1" operator="equal" stopIfTrue="1">
      <formula>0</formula>
    </cfRule>
  </conditionalFormatting>
  <conditionalFormatting sqref="H16:H28">
    <cfRule type="cellIs" priority="1" dxfId="0" operator="equal" stopIfTrue="1">
      <formula>""</formula>
    </cfRule>
  </conditionalFormatting>
  <printOptions horizontalCentered="1"/>
  <pageMargins left="0.3937007874015748" right="0.15748031496062992" top="0.5511811023622047" bottom="0.4330708661417323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selection activeCell="AA24" sqref="AA24"/>
    </sheetView>
  </sheetViews>
  <sheetFormatPr defaultColWidth="11.421875" defaultRowHeight="12.75"/>
  <cols>
    <col min="1" max="1" width="3.421875" style="120" customWidth="1"/>
    <col min="2" max="2" width="19.8515625" style="114" customWidth="1"/>
    <col min="3" max="3" width="20.7109375" style="114" customWidth="1"/>
    <col min="4" max="4" width="4.57421875" style="120" customWidth="1"/>
    <col min="5" max="7" width="5.8515625" style="120" customWidth="1"/>
    <col min="8" max="8" width="3.8515625" style="120" customWidth="1"/>
    <col min="9" max="9" width="4.7109375" style="120" customWidth="1"/>
    <col min="10" max="10" width="0.9921875" style="120" customWidth="1"/>
    <col min="11" max="13" width="6.28125" style="120" customWidth="1"/>
    <col min="14" max="14" width="4.00390625" style="120" customWidth="1"/>
    <col min="15" max="15" width="0.9921875" style="120" customWidth="1"/>
    <col min="16" max="18" width="8.421875" style="120" customWidth="1"/>
    <col min="19" max="19" width="4.57421875" style="120" customWidth="1"/>
    <col min="20" max="20" width="4.7109375" style="120" customWidth="1"/>
    <col min="21" max="21" width="0.5625" style="114" hidden="1" customWidth="1"/>
    <col min="22" max="22" width="11.421875" style="114" hidden="1" customWidth="1"/>
    <col min="23" max="23" width="5.7109375" style="114" hidden="1" customWidth="1"/>
    <col min="24" max="24" width="11.421875" style="114" hidden="1" customWidth="1"/>
    <col min="25" max="25" width="5.7109375" style="114" hidden="1" customWidth="1"/>
    <col min="26" max="26" width="7.7109375" style="114" customWidth="1"/>
    <col min="27" max="16384" width="11.421875" style="114" customWidth="1"/>
  </cols>
  <sheetData>
    <row r="1" spans="1:21" ht="24" customHeight="1">
      <c r="A1" s="683" t="s">
        <v>123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119"/>
    </row>
    <row r="2" ht="15.75" customHeight="1"/>
    <row r="3" spans="1:14" s="115" customFormat="1" ht="15.75" customHeight="1">
      <c r="A3" s="3" t="s">
        <v>127</v>
      </c>
      <c r="D3" s="4" t="s">
        <v>153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15.75" customHeight="1"/>
    <row r="5" spans="1:20" s="115" customFormat="1" ht="18.75" customHeight="1">
      <c r="A5" s="5" t="s">
        <v>18</v>
      </c>
      <c r="B5" s="6"/>
      <c r="C5" s="7"/>
      <c r="D5" s="8" t="s">
        <v>65</v>
      </c>
      <c r="E5" s="121"/>
      <c r="F5" s="121"/>
      <c r="G5" s="121"/>
      <c r="H5" s="121"/>
      <c r="I5" s="9"/>
      <c r="J5" s="122"/>
      <c r="K5" s="8" t="s">
        <v>64</v>
      </c>
      <c r="L5" s="121"/>
      <c r="M5" s="121"/>
      <c r="N5" s="123"/>
      <c r="O5" s="124"/>
      <c r="P5" s="8" t="s">
        <v>2</v>
      </c>
      <c r="Q5" s="121"/>
      <c r="R5" s="121"/>
      <c r="S5" s="121"/>
      <c r="T5" s="123"/>
    </row>
    <row r="6" spans="1:22" s="18" customFormat="1" ht="18.75" customHeight="1">
      <c r="A6" s="10" t="s">
        <v>3</v>
      </c>
      <c r="B6" s="11" t="s">
        <v>4</v>
      </c>
      <c r="C6" s="12" t="s">
        <v>5</v>
      </c>
      <c r="D6" s="4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J6" s="16"/>
      <c r="K6" s="14" t="s">
        <v>7</v>
      </c>
      <c r="L6" s="14" t="s">
        <v>8</v>
      </c>
      <c r="M6" s="14" t="s">
        <v>9</v>
      </c>
      <c r="N6" s="15" t="s">
        <v>10</v>
      </c>
      <c r="O6" s="16"/>
      <c r="P6" s="17" t="s">
        <v>7</v>
      </c>
      <c r="Q6" s="14" t="s">
        <v>12</v>
      </c>
      <c r="R6" s="14" t="s">
        <v>13</v>
      </c>
      <c r="S6" s="14" t="s">
        <v>10</v>
      </c>
      <c r="T6" s="15" t="s">
        <v>14</v>
      </c>
      <c r="V6" s="115" t="s">
        <v>24</v>
      </c>
    </row>
    <row r="7" spans="1:26" s="115" customFormat="1" ht="18.75" customHeight="1">
      <c r="A7" s="19">
        <v>187</v>
      </c>
      <c r="B7" s="464" t="s">
        <v>144</v>
      </c>
      <c r="C7" s="304" t="s">
        <v>145</v>
      </c>
      <c r="D7" s="104"/>
      <c r="E7" s="158">
        <v>396</v>
      </c>
      <c r="F7" s="103">
        <v>191</v>
      </c>
      <c r="G7" s="159">
        <f aca="true" t="shared" si="0" ref="G7:G12">IF(SUM(E7,F7)&gt;0,SUM(E7,F7),"")</f>
        <v>587</v>
      </c>
      <c r="H7" s="89">
        <v>7</v>
      </c>
      <c r="I7" s="45">
        <f aca="true" t="shared" si="1" ref="I7:I12">IF(W7&gt;0,W7,"")</f>
        <v>3</v>
      </c>
      <c r="J7" s="126"/>
      <c r="K7" s="158">
        <v>346</v>
      </c>
      <c r="L7" s="103">
        <v>171</v>
      </c>
      <c r="M7" s="159">
        <f aca="true" t="shared" si="2" ref="M7:M12">IF(SUM(K7,L7)&gt;0,SUM(K7,L7),"")</f>
        <v>517</v>
      </c>
      <c r="N7" s="88">
        <v>7</v>
      </c>
      <c r="O7" s="30"/>
      <c r="P7" s="127">
        <f aca="true" t="shared" si="3" ref="P7:S12">IF(AND(ISNUMBER(E7),ISNUMBER(K7)),SUM(E7,K7),"")</f>
        <v>742</v>
      </c>
      <c r="Q7" s="128">
        <f t="shared" si="3"/>
        <v>362</v>
      </c>
      <c r="R7" s="81">
        <f t="shared" si="3"/>
        <v>1104</v>
      </c>
      <c r="S7" s="241">
        <f t="shared" si="3"/>
        <v>14</v>
      </c>
      <c r="T7" s="47">
        <f aca="true" t="shared" si="4" ref="T7:T12">IF(Y7&gt;0,Y7,"")</f>
        <v>1</v>
      </c>
      <c r="U7" s="117"/>
      <c r="V7" s="114">
        <f>IF(SUM(G7)&gt;0,100000*G7+1000*F7-H7,"")</f>
        <v>58890993</v>
      </c>
      <c r="W7" s="114">
        <f>IF(SUM(G7)&gt;0,RANK(V7,$V$7:$V$28,0),"")</f>
        <v>3</v>
      </c>
      <c r="X7" s="114">
        <f>IF(AND(SUM(Q7)&gt;0,ISNUMBER(S7)),100000*R7+1000*Q7-S7,"")</f>
        <v>110761986</v>
      </c>
      <c r="Y7" s="114">
        <f>IF(AND(SUM(Q7)&gt;0,ISNUMBER(S7)),RANK(X7,$X$7:$X$28,0),"")</f>
        <v>1</v>
      </c>
      <c r="Z7" s="638" t="s">
        <v>622</v>
      </c>
    </row>
    <row r="8" spans="1:26" ht="18.75" customHeight="1">
      <c r="A8" s="26">
        <v>188</v>
      </c>
      <c r="B8" s="306" t="s">
        <v>326</v>
      </c>
      <c r="C8" s="87" t="s">
        <v>320</v>
      </c>
      <c r="D8" s="105"/>
      <c r="E8" s="158">
        <v>381</v>
      </c>
      <c r="F8" s="103">
        <v>207</v>
      </c>
      <c r="G8" s="159">
        <f t="shared" si="0"/>
        <v>588</v>
      </c>
      <c r="H8" s="88">
        <v>1</v>
      </c>
      <c r="I8" s="45">
        <f t="shared" si="1"/>
        <v>2</v>
      </c>
      <c r="J8" s="126"/>
      <c r="K8" s="158">
        <v>370</v>
      </c>
      <c r="L8" s="103">
        <v>140</v>
      </c>
      <c r="M8" s="159">
        <f t="shared" si="2"/>
        <v>510</v>
      </c>
      <c r="N8" s="88">
        <v>4</v>
      </c>
      <c r="O8" s="126"/>
      <c r="P8" s="132">
        <f t="shared" si="3"/>
        <v>751</v>
      </c>
      <c r="Q8" s="299">
        <f t="shared" si="3"/>
        <v>347</v>
      </c>
      <c r="R8" s="46">
        <f t="shared" si="3"/>
        <v>1098</v>
      </c>
      <c r="S8" s="241">
        <f t="shared" si="3"/>
        <v>5</v>
      </c>
      <c r="T8" s="47">
        <f t="shared" si="4"/>
        <v>2</v>
      </c>
      <c r="U8" s="117"/>
      <c r="V8" s="114">
        <f>IF(SUM(G8)&gt;0,100000*G8+1000*F8-H8,"")</f>
        <v>59006999</v>
      </c>
      <c r="W8" s="114">
        <f>IF(SUM(G8)&gt;0,RANK(V8,$V$7:$V$28,0),"")</f>
        <v>2</v>
      </c>
      <c r="X8" s="114">
        <f>IF(AND(SUM(Q8)&gt;0,ISNUMBER(S8)),100000*R8+1000*Q8-S8,"")</f>
        <v>110146995</v>
      </c>
      <c r="Y8" s="114">
        <f>IF(AND(SUM(Q8)&gt;0,ISNUMBER(S8)),RANK(X8,$X$7:$X$28,0),"")</f>
        <v>2</v>
      </c>
      <c r="Z8" s="638" t="s">
        <v>622</v>
      </c>
    </row>
    <row r="9" spans="1:25" ht="18.75" customHeight="1">
      <c r="A9" s="26">
        <v>189</v>
      </c>
      <c r="B9" s="306" t="s">
        <v>584</v>
      </c>
      <c r="C9" s="87" t="s">
        <v>42</v>
      </c>
      <c r="D9" s="82">
        <v>0.4861111111111111</v>
      </c>
      <c r="E9" s="158">
        <v>378</v>
      </c>
      <c r="F9" s="103">
        <v>192</v>
      </c>
      <c r="G9" s="159">
        <f t="shared" si="0"/>
        <v>570</v>
      </c>
      <c r="H9" s="88">
        <v>4</v>
      </c>
      <c r="I9" s="45">
        <f t="shared" si="1"/>
        <v>5</v>
      </c>
      <c r="J9" s="126"/>
      <c r="K9" s="158">
        <v>346</v>
      </c>
      <c r="L9" s="103">
        <v>172</v>
      </c>
      <c r="M9" s="295">
        <f t="shared" si="2"/>
        <v>518</v>
      </c>
      <c r="N9" s="88">
        <v>5</v>
      </c>
      <c r="O9" s="30"/>
      <c r="P9" s="132">
        <f t="shared" si="3"/>
        <v>724</v>
      </c>
      <c r="Q9" s="299">
        <f t="shared" si="3"/>
        <v>364</v>
      </c>
      <c r="R9" s="46">
        <f t="shared" si="3"/>
        <v>1088</v>
      </c>
      <c r="S9" s="241">
        <f t="shared" si="3"/>
        <v>9</v>
      </c>
      <c r="T9" s="47">
        <f t="shared" si="4"/>
        <v>3</v>
      </c>
      <c r="U9" s="117"/>
      <c r="V9" s="114">
        <f>IF(SUM(G9)&gt;0,100000*G9+1000*F9-H9,"")</f>
        <v>57191996</v>
      </c>
      <c r="W9" s="114">
        <f>IF(SUM(G9)&gt;0,RANK(V9,$V$7:$V$28,0),"")</f>
        <v>5</v>
      </c>
      <c r="X9" s="114">
        <f>IF(AND(SUM(Q9)&gt;0,ISNUMBER(S9)),100000*R9+1000*Q9-S9,"")</f>
        <v>109163991</v>
      </c>
      <c r="Y9" s="114">
        <f>IF(AND(SUM(Q9)&gt;0,ISNUMBER(S9)),RANK(X9,$X$7:$X$28,0),"")</f>
        <v>3</v>
      </c>
    </row>
    <row r="10" spans="1:25" ht="18.75" customHeight="1">
      <c r="A10" s="26">
        <v>190</v>
      </c>
      <c r="B10" s="306" t="s">
        <v>327</v>
      </c>
      <c r="C10" s="87" t="s">
        <v>308</v>
      </c>
      <c r="D10" s="83">
        <v>0.638888888888889</v>
      </c>
      <c r="E10" s="158">
        <v>397</v>
      </c>
      <c r="F10" s="103">
        <v>181</v>
      </c>
      <c r="G10" s="159">
        <f t="shared" si="0"/>
        <v>578</v>
      </c>
      <c r="H10" s="88">
        <v>3</v>
      </c>
      <c r="I10" s="45">
        <f t="shared" si="1"/>
        <v>4</v>
      </c>
      <c r="J10" s="126"/>
      <c r="K10" s="158">
        <v>349</v>
      </c>
      <c r="L10" s="103">
        <v>158</v>
      </c>
      <c r="M10" s="159">
        <f t="shared" si="2"/>
        <v>507</v>
      </c>
      <c r="N10" s="88">
        <v>6</v>
      </c>
      <c r="O10" s="30"/>
      <c r="P10" s="132">
        <f t="shared" si="3"/>
        <v>746</v>
      </c>
      <c r="Q10" s="299">
        <f t="shared" si="3"/>
        <v>339</v>
      </c>
      <c r="R10" s="46">
        <f t="shared" si="3"/>
        <v>1085</v>
      </c>
      <c r="S10" s="241">
        <f t="shared" si="3"/>
        <v>9</v>
      </c>
      <c r="T10" s="47">
        <f t="shared" si="4"/>
        <v>4</v>
      </c>
      <c r="V10" s="114">
        <f aca="true" t="shared" si="5" ref="V10:V28">IF(SUM(G10)&gt;0,100000*G10+1000*F10-H10,"")</f>
        <v>57980997</v>
      </c>
      <c r="W10" s="114">
        <f aca="true" t="shared" si="6" ref="W10:W28">IF(SUM(G10)&gt;0,RANK(V10,$V$7:$V$28,0),"")</f>
        <v>4</v>
      </c>
      <c r="X10" s="114">
        <f aca="true" t="shared" si="7" ref="X10:X28">IF(AND(SUM(Q10)&gt;0,ISNUMBER(S10)),100000*R10+1000*Q10-S10,"")</f>
        <v>108838991</v>
      </c>
      <c r="Y10" s="114">
        <f aca="true" t="shared" si="8" ref="Y10:Y28">IF(AND(SUM(Q10)&gt;0,ISNUMBER(S10)),RANK(X10,$X$7:$X$28,0),"")</f>
        <v>4</v>
      </c>
    </row>
    <row r="11" spans="1:25" ht="18.75" customHeight="1">
      <c r="A11" s="26">
        <v>191</v>
      </c>
      <c r="B11" s="465" t="s">
        <v>370</v>
      </c>
      <c r="C11" s="87" t="s">
        <v>79</v>
      </c>
      <c r="D11" s="105"/>
      <c r="E11" s="158">
        <v>376</v>
      </c>
      <c r="F11" s="103">
        <v>192</v>
      </c>
      <c r="G11" s="159">
        <f t="shared" si="0"/>
        <v>568</v>
      </c>
      <c r="H11" s="88">
        <v>3</v>
      </c>
      <c r="I11" s="45">
        <f t="shared" si="1"/>
        <v>6</v>
      </c>
      <c r="J11" s="131"/>
      <c r="K11" s="158">
        <v>350</v>
      </c>
      <c r="L11" s="103">
        <v>152</v>
      </c>
      <c r="M11" s="159">
        <f t="shared" si="2"/>
        <v>502</v>
      </c>
      <c r="N11" s="88">
        <v>6</v>
      </c>
      <c r="O11" s="131"/>
      <c r="P11" s="132">
        <f t="shared" si="3"/>
        <v>726</v>
      </c>
      <c r="Q11" s="299">
        <f t="shared" si="3"/>
        <v>344</v>
      </c>
      <c r="R11" s="46">
        <f t="shared" si="3"/>
        <v>1070</v>
      </c>
      <c r="S11" s="241">
        <f t="shared" si="3"/>
        <v>9</v>
      </c>
      <c r="T11" s="47">
        <f t="shared" si="4"/>
        <v>5</v>
      </c>
      <c r="V11" s="114">
        <f t="shared" si="5"/>
        <v>56991997</v>
      </c>
      <c r="W11" s="114">
        <f t="shared" si="6"/>
        <v>6</v>
      </c>
      <c r="X11" s="114">
        <f t="shared" si="7"/>
        <v>107343991</v>
      </c>
      <c r="Y11" s="114">
        <f t="shared" si="8"/>
        <v>5</v>
      </c>
    </row>
    <row r="12" spans="1:26" ht="18.75" customHeight="1">
      <c r="A12" s="26">
        <v>192</v>
      </c>
      <c r="B12" s="306" t="s">
        <v>98</v>
      </c>
      <c r="C12" s="87" t="s">
        <v>51</v>
      </c>
      <c r="D12" s="105">
        <v>0.7152777777777778</v>
      </c>
      <c r="E12" s="125">
        <v>367</v>
      </c>
      <c r="F12" s="125">
        <v>228</v>
      </c>
      <c r="G12" s="159">
        <f t="shared" si="0"/>
        <v>595</v>
      </c>
      <c r="H12" s="88">
        <v>5</v>
      </c>
      <c r="I12" s="23">
        <f t="shared" si="1"/>
        <v>1</v>
      </c>
      <c r="J12" s="126"/>
      <c r="K12" s="158">
        <v>161</v>
      </c>
      <c r="L12" s="103">
        <v>67</v>
      </c>
      <c r="M12" s="159">
        <f t="shared" si="2"/>
        <v>228</v>
      </c>
      <c r="N12" s="88">
        <v>5</v>
      </c>
      <c r="O12" s="126"/>
      <c r="P12" s="132">
        <f t="shared" si="3"/>
        <v>528</v>
      </c>
      <c r="Q12" s="299">
        <f t="shared" si="3"/>
        <v>295</v>
      </c>
      <c r="R12" s="46">
        <f t="shared" si="3"/>
        <v>823</v>
      </c>
      <c r="S12" s="241">
        <f t="shared" si="3"/>
        <v>10</v>
      </c>
      <c r="T12" s="47">
        <f t="shared" si="4"/>
        <v>6</v>
      </c>
      <c r="V12" s="114">
        <f t="shared" si="5"/>
        <v>59727995</v>
      </c>
      <c r="W12" s="114">
        <f t="shared" si="6"/>
        <v>1</v>
      </c>
      <c r="X12" s="114">
        <f t="shared" si="7"/>
        <v>82594990</v>
      </c>
      <c r="Y12" s="114">
        <f t="shared" si="8"/>
        <v>6</v>
      </c>
      <c r="Z12" s="637" t="s">
        <v>621</v>
      </c>
    </row>
    <row r="13" spans="1:25" ht="18.75" customHeight="1">
      <c r="A13" s="26">
        <v>193</v>
      </c>
      <c r="B13" s="306" t="s">
        <v>263</v>
      </c>
      <c r="C13" s="87" t="s">
        <v>41</v>
      </c>
      <c r="D13" s="105"/>
      <c r="E13" s="158">
        <v>367</v>
      </c>
      <c r="F13" s="103">
        <v>199</v>
      </c>
      <c r="G13" s="159">
        <f aca="true" t="shared" si="9" ref="G13:G28">IF(SUM(E13,F13)&gt;0,SUM(E13,F13),"")</f>
        <v>566</v>
      </c>
      <c r="H13" s="88">
        <v>7</v>
      </c>
      <c r="I13" s="45">
        <f aca="true" t="shared" si="10" ref="I13:I28">IF(W13&gt;0,W13,"")</f>
        <v>7</v>
      </c>
      <c r="J13" s="126"/>
      <c r="K13" s="158"/>
      <c r="L13" s="103"/>
      <c r="M13" s="159">
        <f aca="true" t="shared" si="11" ref="M13:M28">IF(SUM(K13,L13)&gt;0,SUM(K13,L13),"")</f>
      </c>
      <c r="N13" s="22"/>
      <c r="O13" s="30"/>
      <c r="P13" s="132">
        <f aca="true" t="shared" si="12" ref="P13:S22">IF(AND(ISNUMBER(E13),ISNUMBER(K13)),SUM(E13,K13),"")</f>
      </c>
      <c r="Q13" s="172">
        <f t="shared" si="12"/>
      </c>
      <c r="R13" s="46">
        <f t="shared" si="12"/>
      </c>
      <c r="S13" s="24">
        <f t="shared" si="12"/>
      </c>
      <c r="T13" s="47">
        <f aca="true" t="shared" si="13" ref="T13:T28">IF(Y13&gt;0,Y13,"")</f>
      </c>
      <c r="V13" s="114">
        <f t="shared" si="5"/>
        <v>56798993</v>
      </c>
      <c r="W13" s="114">
        <f t="shared" si="6"/>
        <v>7</v>
      </c>
      <c r="X13" s="114">
        <f t="shared" si="7"/>
      </c>
      <c r="Y13" s="114">
        <f t="shared" si="8"/>
      </c>
    </row>
    <row r="14" spans="1:25" ht="18.75" customHeight="1">
      <c r="A14" s="26">
        <v>194</v>
      </c>
      <c r="B14" s="306" t="s">
        <v>404</v>
      </c>
      <c r="C14" s="87" t="s">
        <v>15</v>
      </c>
      <c r="D14" s="105">
        <v>0.5625</v>
      </c>
      <c r="E14" s="158">
        <v>381</v>
      </c>
      <c r="F14" s="103">
        <v>182</v>
      </c>
      <c r="G14" s="159">
        <f t="shared" si="9"/>
        <v>563</v>
      </c>
      <c r="H14" s="88">
        <v>4</v>
      </c>
      <c r="I14" s="45">
        <f t="shared" si="10"/>
        <v>8</v>
      </c>
      <c r="J14" s="126"/>
      <c r="K14" s="158"/>
      <c r="L14" s="103"/>
      <c r="M14" s="159">
        <f t="shared" si="11"/>
      </c>
      <c r="N14" s="22"/>
      <c r="O14" s="30"/>
      <c r="P14" s="132">
        <f t="shared" si="12"/>
      </c>
      <c r="Q14" s="172">
        <f t="shared" si="12"/>
      </c>
      <c r="R14" s="46">
        <f t="shared" si="12"/>
      </c>
      <c r="S14" s="24">
        <f t="shared" si="12"/>
      </c>
      <c r="T14" s="47">
        <f t="shared" si="13"/>
      </c>
      <c r="V14" s="114">
        <f t="shared" si="5"/>
        <v>56481996</v>
      </c>
      <c r="W14" s="114">
        <f t="shared" si="6"/>
        <v>8</v>
      </c>
      <c r="X14" s="114">
        <f t="shared" si="7"/>
      </c>
      <c r="Y14" s="114">
        <f t="shared" si="8"/>
      </c>
    </row>
    <row r="15" spans="1:29" ht="18.75" customHeight="1">
      <c r="A15" s="26">
        <v>195</v>
      </c>
      <c r="B15" s="306" t="s">
        <v>100</v>
      </c>
      <c r="C15" s="87" t="s">
        <v>46</v>
      </c>
      <c r="D15" s="105"/>
      <c r="E15" s="158">
        <v>384</v>
      </c>
      <c r="F15" s="103">
        <v>170</v>
      </c>
      <c r="G15" s="159">
        <f t="shared" si="9"/>
        <v>554</v>
      </c>
      <c r="H15" s="88">
        <v>8</v>
      </c>
      <c r="I15" s="45">
        <f t="shared" si="10"/>
        <v>9</v>
      </c>
      <c r="J15" s="126"/>
      <c r="K15" s="158"/>
      <c r="L15" s="103"/>
      <c r="M15" s="159">
        <f t="shared" si="11"/>
      </c>
      <c r="N15" s="54"/>
      <c r="O15" s="30"/>
      <c r="P15" s="132">
        <f t="shared" si="12"/>
      </c>
      <c r="Q15" s="172">
        <f t="shared" si="12"/>
      </c>
      <c r="R15" s="46">
        <f t="shared" si="12"/>
      </c>
      <c r="S15" s="24">
        <f t="shared" si="12"/>
      </c>
      <c r="T15" s="47">
        <f t="shared" si="13"/>
      </c>
      <c r="V15" s="114">
        <f t="shared" si="5"/>
        <v>55569992</v>
      </c>
      <c r="W15" s="114">
        <f t="shared" si="6"/>
        <v>9</v>
      </c>
      <c r="X15" s="114">
        <f t="shared" si="7"/>
      </c>
      <c r="Y15" s="114">
        <f t="shared" si="8"/>
      </c>
      <c r="AB15" s="449"/>
      <c r="AC15" s="449"/>
    </row>
    <row r="16" spans="1:25" ht="18.75" customHeight="1">
      <c r="A16" s="26">
        <v>196</v>
      </c>
      <c r="B16" s="306" t="s">
        <v>371</v>
      </c>
      <c r="C16" s="87" t="s">
        <v>49</v>
      </c>
      <c r="D16" s="105">
        <v>0.5243055555555556</v>
      </c>
      <c r="E16" s="158">
        <v>389</v>
      </c>
      <c r="F16" s="103">
        <v>162</v>
      </c>
      <c r="G16" s="159">
        <f t="shared" si="9"/>
        <v>551</v>
      </c>
      <c r="H16" s="88">
        <v>4</v>
      </c>
      <c r="I16" s="45">
        <f t="shared" si="10"/>
        <v>10</v>
      </c>
      <c r="J16" s="126"/>
      <c r="K16" s="158"/>
      <c r="L16" s="103"/>
      <c r="M16" s="159">
        <f t="shared" si="11"/>
      </c>
      <c r="N16" s="22"/>
      <c r="O16" s="30"/>
      <c r="P16" s="132">
        <f t="shared" si="12"/>
      </c>
      <c r="Q16" s="172">
        <f t="shared" si="12"/>
      </c>
      <c r="R16" s="46">
        <f t="shared" si="12"/>
      </c>
      <c r="S16" s="24">
        <f t="shared" si="12"/>
      </c>
      <c r="T16" s="47">
        <f t="shared" si="13"/>
      </c>
      <c r="V16" s="114">
        <f t="shared" si="5"/>
        <v>55261996</v>
      </c>
      <c r="W16" s="114">
        <f t="shared" si="6"/>
        <v>10</v>
      </c>
      <c r="X16" s="114">
        <f t="shared" si="7"/>
      </c>
      <c r="Y16" s="114">
        <f t="shared" si="8"/>
      </c>
    </row>
    <row r="17" spans="1:25" ht="18.75" customHeight="1">
      <c r="A17" s="26">
        <v>197</v>
      </c>
      <c r="B17" s="306" t="s">
        <v>375</v>
      </c>
      <c r="C17" s="87" t="s">
        <v>374</v>
      </c>
      <c r="D17" s="83">
        <v>0.6770833333333334</v>
      </c>
      <c r="E17" s="158">
        <v>372</v>
      </c>
      <c r="F17" s="103">
        <v>166</v>
      </c>
      <c r="G17" s="159">
        <f t="shared" si="9"/>
        <v>538</v>
      </c>
      <c r="H17" s="88">
        <v>2</v>
      </c>
      <c r="I17" s="45">
        <f t="shared" si="10"/>
        <v>11</v>
      </c>
      <c r="J17" s="126"/>
      <c r="K17" s="158"/>
      <c r="L17" s="103"/>
      <c r="M17" s="159">
        <f t="shared" si="11"/>
      </c>
      <c r="N17" s="22"/>
      <c r="O17" s="30"/>
      <c r="P17" s="132">
        <f t="shared" si="12"/>
      </c>
      <c r="Q17" s="172">
        <f t="shared" si="12"/>
      </c>
      <c r="R17" s="46">
        <f t="shared" si="12"/>
      </c>
      <c r="S17" s="24">
        <f t="shared" si="12"/>
      </c>
      <c r="T17" s="47">
        <f t="shared" si="13"/>
      </c>
      <c r="V17" s="114">
        <f t="shared" si="5"/>
        <v>53965998</v>
      </c>
      <c r="W17" s="114">
        <f t="shared" si="6"/>
        <v>11</v>
      </c>
      <c r="X17" s="114">
        <f t="shared" si="7"/>
      </c>
      <c r="Y17" s="114">
        <f t="shared" si="8"/>
      </c>
    </row>
    <row r="18" spans="1:25" ht="18.75" customHeight="1">
      <c r="A18" s="26">
        <v>198</v>
      </c>
      <c r="B18" s="306" t="s">
        <v>324</v>
      </c>
      <c r="C18" s="87" t="s">
        <v>275</v>
      </c>
      <c r="D18" s="105">
        <v>0.4479166666666667</v>
      </c>
      <c r="E18" s="158">
        <v>350</v>
      </c>
      <c r="F18" s="103">
        <v>184</v>
      </c>
      <c r="G18" s="159">
        <f t="shared" si="9"/>
        <v>534</v>
      </c>
      <c r="H18" s="88">
        <v>4</v>
      </c>
      <c r="I18" s="45">
        <f t="shared" si="10"/>
        <v>12</v>
      </c>
      <c r="J18" s="126"/>
      <c r="K18" s="158"/>
      <c r="L18" s="103"/>
      <c r="M18" s="159">
        <f t="shared" si="11"/>
      </c>
      <c r="N18" s="22"/>
      <c r="O18" s="34"/>
      <c r="P18" s="132">
        <f t="shared" si="12"/>
      </c>
      <c r="Q18" s="172">
        <f t="shared" si="12"/>
      </c>
      <c r="R18" s="46">
        <f t="shared" si="12"/>
      </c>
      <c r="S18" s="24">
        <f t="shared" si="12"/>
      </c>
      <c r="T18" s="47">
        <f t="shared" si="13"/>
      </c>
      <c r="V18" s="114">
        <f t="shared" si="5"/>
        <v>53583996</v>
      </c>
      <c r="W18" s="114">
        <f t="shared" si="6"/>
        <v>12</v>
      </c>
      <c r="X18" s="114">
        <f t="shared" si="7"/>
      </c>
      <c r="Y18" s="114">
        <f t="shared" si="8"/>
      </c>
    </row>
    <row r="19" spans="1:25" ht="18.75" customHeight="1">
      <c r="A19" s="26">
        <v>199</v>
      </c>
      <c r="B19" s="306" t="s">
        <v>402</v>
      </c>
      <c r="C19" s="87" t="s">
        <v>403</v>
      </c>
      <c r="D19" s="83"/>
      <c r="E19" s="158">
        <v>360</v>
      </c>
      <c r="F19" s="103">
        <v>173</v>
      </c>
      <c r="G19" s="159">
        <f t="shared" si="9"/>
        <v>533</v>
      </c>
      <c r="H19" s="88">
        <v>9</v>
      </c>
      <c r="I19" s="23">
        <f t="shared" si="10"/>
        <v>13</v>
      </c>
      <c r="J19" s="126"/>
      <c r="K19" s="158"/>
      <c r="L19" s="103"/>
      <c r="M19" s="159">
        <f t="shared" si="11"/>
      </c>
      <c r="N19" s="22"/>
      <c r="O19" s="30"/>
      <c r="P19" s="132">
        <f t="shared" si="12"/>
      </c>
      <c r="Q19" s="172">
        <f t="shared" si="12"/>
      </c>
      <c r="R19" s="46">
        <f t="shared" si="12"/>
      </c>
      <c r="S19" s="24">
        <f t="shared" si="12"/>
      </c>
      <c r="T19" s="47">
        <f t="shared" si="13"/>
      </c>
      <c r="V19" s="114">
        <f t="shared" si="5"/>
        <v>53472991</v>
      </c>
      <c r="W19" s="114">
        <f t="shared" si="6"/>
        <v>13</v>
      </c>
      <c r="X19" s="114">
        <f t="shared" si="7"/>
      </c>
      <c r="Y19" s="114">
        <f t="shared" si="8"/>
      </c>
    </row>
    <row r="20" spans="1:25" ht="18.75" customHeight="1">
      <c r="A20" s="26">
        <v>200</v>
      </c>
      <c r="B20" s="306" t="s">
        <v>461</v>
      </c>
      <c r="C20" s="87" t="s">
        <v>147</v>
      </c>
      <c r="D20" s="105">
        <v>0.3333333333333333</v>
      </c>
      <c r="E20" s="158">
        <v>353</v>
      </c>
      <c r="F20" s="103">
        <v>176</v>
      </c>
      <c r="G20" s="159">
        <f t="shared" si="9"/>
        <v>529</v>
      </c>
      <c r="H20" s="88">
        <v>2</v>
      </c>
      <c r="I20" s="45">
        <f t="shared" si="10"/>
        <v>14</v>
      </c>
      <c r="J20" s="126"/>
      <c r="K20" s="158"/>
      <c r="L20" s="103"/>
      <c r="M20" s="159">
        <f t="shared" si="11"/>
      </c>
      <c r="N20" s="22"/>
      <c r="O20" s="30"/>
      <c r="P20" s="132">
        <f t="shared" si="12"/>
      </c>
      <c r="Q20" s="172">
        <f t="shared" si="12"/>
      </c>
      <c r="R20" s="46">
        <f t="shared" si="12"/>
      </c>
      <c r="S20" s="24">
        <f t="shared" si="12"/>
      </c>
      <c r="T20" s="47">
        <f t="shared" si="13"/>
      </c>
      <c r="V20" s="114">
        <f t="shared" si="5"/>
        <v>53075998</v>
      </c>
      <c r="W20" s="114">
        <f t="shared" si="6"/>
        <v>14</v>
      </c>
      <c r="X20" s="114">
        <f t="shared" si="7"/>
      </c>
      <c r="Y20" s="114">
        <f t="shared" si="8"/>
      </c>
    </row>
    <row r="21" spans="1:26" ht="18.75" customHeight="1">
      <c r="A21" s="26">
        <v>201</v>
      </c>
      <c r="B21" s="630" t="s">
        <v>99</v>
      </c>
      <c r="C21" s="615" t="s">
        <v>41</v>
      </c>
      <c r="D21" s="105"/>
      <c r="E21" s="125">
        <v>362</v>
      </c>
      <c r="F21" s="125">
        <v>167</v>
      </c>
      <c r="G21" s="159">
        <f t="shared" si="9"/>
        <v>529</v>
      </c>
      <c r="H21" s="88">
        <v>5</v>
      </c>
      <c r="I21" s="45">
        <f t="shared" si="10"/>
        <v>15</v>
      </c>
      <c r="J21" s="126"/>
      <c r="K21" s="158"/>
      <c r="L21" s="103"/>
      <c r="M21" s="159">
        <f t="shared" si="11"/>
      </c>
      <c r="N21" s="22"/>
      <c r="O21" s="30"/>
      <c r="P21" s="132">
        <f t="shared" si="12"/>
      </c>
      <c r="Q21" s="172">
        <f t="shared" si="12"/>
      </c>
      <c r="R21" s="46">
        <f t="shared" si="12"/>
      </c>
      <c r="S21" s="24">
        <f t="shared" si="12"/>
      </c>
      <c r="T21" s="47">
        <f t="shared" si="13"/>
      </c>
      <c r="V21" s="114">
        <f t="shared" si="5"/>
        <v>53066995</v>
      </c>
      <c r="W21" s="114">
        <f t="shared" si="6"/>
        <v>15</v>
      </c>
      <c r="X21" s="114">
        <f t="shared" si="7"/>
      </c>
      <c r="Y21" s="114">
        <f t="shared" si="8"/>
      </c>
      <c r="Z21" s="117"/>
    </row>
    <row r="22" spans="1:25" ht="18.75" customHeight="1">
      <c r="A22" s="26">
        <v>202</v>
      </c>
      <c r="B22" s="360" t="s">
        <v>399</v>
      </c>
      <c r="C22" s="236" t="s">
        <v>400</v>
      </c>
      <c r="D22" s="599">
        <v>0.37152777777777773</v>
      </c>
      <c r="E22" s="198">
        <v>354</v>
      </c>
      <c r="F22" s="199">
        <v>172</v>
      </c>
      <c r="G22" s="200">
        <f t="shared" si="9"/>
        <v>526</v>
      </c>
      <c r="H22" s="88">
        <v>6</v>
      </c>
      <c r="I22" s="45">
        <f t="shared" si="10"/>
        <v>16</v>
      </c>
      <c r="J22" s="126"/>
      <c r="K22" s="198"/>
      <c r="L22" s="199"/>
      <c r="M22" s="200">
        <f t="shared" si="11"/>
      </c>
      <c r="N22" s="22"/>
      <c r="O22" s="30"/>
      <c r="P22" s="132">
        <f t="shared" si="12"/>
      </c>
      <c r="Q22" s="172">
        <f t="shared" si="12"/>
      </c>
      <c r="R22" s="46">
        <f t="shared" si="12"/>
      </c>
      <c r="S22" s="24">
        <f t="shared" si="12"/>
      </c>
      <c r="T22" s="47">
        <f t="shared" si="13"/>
      </c>
      <c r="V22" s="114">
        <f t="shared" si="5"/>
        <v>52771994</v>
      </c>
      <c r="W22" s="114">
        <f t="shared" si="6"/>
        <v>16</v>
      </c>
      <c r="X22" s="114">
        <f t="shared" si="7"/>
      </c>
      <c r="Y22" s="114">
        <f t="shared" si="8"/>
      </c>
    </row>
    <row r="23" spans="1:25" ht="18.75" customHeight="1">
      <c r="A23" s="26">
        <v>203</v>
      </c>
      <c r="B23" s="360" t="s">
        <v>372</v>
      </c>
      <c r="C23" s="236" t="s">
        <v>373</v>
      </c>
      <c r="D23" s="105"/>
      <c r="E23" s="158">
        <v>372</v>
      </c>
      <c r="F23" s="103">
        <v>152</v>
      </c>
      <c r="G23" s="159">
        <f t="shared" si="9"/>
        <v>524</v>
      </c>
      <c r="H23" s="88">
        <v>8</v>
      </c>
      <c r="I23" s="45">
        <f t="shared" si="10"/>
        <v>17</v>
      </c>
      <c r="J23" s="131"/>
      <c r="K23" s="158"/>
      <c r="L23" s="103"/>
      <c r="M23" s="295">
        <f t="shared" si="11"/>
      </c>
      <c r="N23" s="22"/>
      <c r="O23" s="131"/>
      <c r="P23" s="132">
        <f aca="true" t="shared" si="14" ref="P23:S28">IF(AND(ISNUMBER(E23),ISNUMBER(K23)),SUM(E23,K23),"")</f>
      </c>
      <c r="Q23" s="172">
        <f t="shared" si="14"/>
      </c>
      <c r="R23" s="46">
        <f t="shared" si="14"/>
      </c>
      <c r="S23" s="24">
        <f t="shared" si="14"/>
      </c>
      <c r="T23" s="47">
        <f t="shared" si="13"/>
      </c>
      <c r="U23" s="115"/>
      <c r="V23" s="115">
        <f t="shared" si="5"/>
        <v>52551992</v>
      </c>
      <c r="W23" s="115">
        <f t="shared" si="6"/>
        <v>17</v>
      </c>
      <c r="X23" s="115">
        <f t="shared" si="7"/>
      </c>
      <c r="Y23" s="115">
        <f t="shared" si="8"/>
      </c>
    </row>
    <row r="24" spans="1:25" ht="18.75" customHeight="1">
      <c r="A24" s="26">
        <v>204</v>
      </c>
      <c r="B24" s="306" t="s">
        <v>401</v>
      </c>
      <c r="C24" s="87" t="s">
        <v>56</v>
      </c>
      <c r="D24" s="105"/>
      <c r="E24" s="158">
        <v>340</v>
      </c>
      <c r="F24" s="103">
        <v>183</v>
      </c>
      <c r="G24" s="159">
        <f t="shared" si="9"/>
        <v>523</v>
      </c>
      <c r="H24" s="88">
        <v>8</v>
      </c>
      <c r="I24" s="45">
        <f t="shared" si="10"/>
        <v>18</v>
      </c>
      <c r="J24" s="126"/>
      <c r="K24" s="158"/>
      <c r="L24" s="103"/>
      <c r="M24" s="159">
        <f t="shared" si="11"/>
      </c>
      <c r="N24" s="22"/>
      <c r="O24" s="30"/>
      <c r="P24" s="132">
        <f t="shared" si="14"/>
      </c>
      <c r="Q24" s="172">
        <f t="shared" si="14"/>
      </c>
      <c r="R24" s="46">
        <f t="shared" si="14"/>
      </c>
      <c r="S24" s="24">
        <f t="shared" si="14"/>
      </c>
      <c r="T24" s="47">
        <f t="shared" si="13"/>
      </c>
      <c r="V24" s="114">
        <f t="shared" si="5"/>
        <v>52482992</v>
      </c>
      <c r="W24" s="114">
        <f t="shared" si="6"/>
        <v>18</v>
      </c>
      <c r="X24" s="114">
        <f t="shared" si="7"/>
      </c>
      <c r="Y24" s="114">
        <f t="shared" si="8"/>
      </c>
    </row>
    <row r="25" spans="1:25" ht="18.75" customHeight="1">
      <c r="A25" s="26">
        <v>205</v>
      </c>
      <c r="B25" s="306" t="s">
        <v>262</v>
      </c>
      <c r="C25" s="87" t="s">
        <v>223</v>
      </c>
      <c r="D25" s="105"/>
      <c r="E25" s="158">
        <v>363</v>
      </c>
      <c r="F25" s="103">
        <v>158</v>
      </c>
      <c r="G25" s="159">
        <f t="shared" si="9"/>
        <v>521</v>
      </c>
      <c r="H25" s="88">
        <v>7</v>
      </c>
      <c r="I25" s="23">
        <f t="shared" si="10"/>
        <v>19</v>
      </c>
      <c r="J25" s="126"/>
      <c r="K25" s="158"/>
      <c r="L25" s="103"/>
      <c r="M25" s="159">
        <f t="shared" si="11"/>
      </c>
      <c r="N25" s="22"/>
      <c r="O25" s="30"/>
      <c r="P25" s="132">
        <f t="shared" si="14"/>
      </c>
      <c r="Q25" s="172">
        <f t="shared" si="14"/>
      </c>
      <c r="R25" s="46">
        <f t="shared" si="14"/>
      </c>
      <c r="S25" s="24">
        <f t="shared" si="14"/>
      </c>
      <c r="T25" s="47">
        <f t="shared" si="13"/>
      </c>
      <c r="V25" s="114">
        <f t="shared" si="5"/>
        <v>52257993</v>
      </c>
      <c r="W25" s="114">
        <f t="shared" si="6"/>
        <v>19</v>
      </c>
      <c r="X25" s="114">
        <f t="shared" si="7"/>
      </c>
      <c r="Y25" s="114">
        <f t="shared" si="8"/>
      </c>
    </row>
    <row r="26" spans="1:25" ht="18.75" customHeight="1">
      <c r="A26" s="26">
        <v>206</v>
      </c>
      <c r="B26" s="306" t="s">
        <v>264</v>
      </c>
      <c r="C26" s="87" t="s">
        <v>41</v>
      </c>
      <c r="D26" s="105">
        <v>0.6006944444444444</v>
      </c>
      <c r="E26" s="158">
        <v>375</v>
      </c>
      <c r="F26" s="103">
        <v>135</v>
      </c>
      <c r="G26" s="159">
        <f t="shared" si="9"/>
        <v>510</v>
      </c>
      <c r="H26" s="88">
        <v>12</v>
      </c>
      <c r="I26" s="45">
        <f t="shared" si="10"/>
        <v>20</v>
      </c>
      <c r="J26" s="126"/>
      <c r="K26" s="158"/>
      <c r="L26" s="103"/>
      <c r="M26" s="159">
        <f t="shared" si="11"/>
      </c>
      <c r="N26" s="22"/>
      <c r="O26" s="126"/>
      <c r="P26" s="132">
        <f t="shared" si="14"/>
      </c>
      <c r="Q26" s="172">
        <f t="shared" si="14"/>
      </c>
      <c r="R26" s="46">
        <f t="shared" si="14"/>
      </c>
      <c r="S26" s="24">
        <f t="shared" si="14"/>
      </c>
      <c r="T26" s="47">
        <f t="shared" si="13"/>
      </c>
      <c r="V26" s="114">
        <f t="shared" si="5"/>
        <v>51134988</v>
      </c>
      <c r="W26" s="114">
        <f t="shared" si="6"/>
        <v>20</v>
      </c>
      <c r="X26" s="114">
        <f t="shared" si="7"/>
      </c>
      <c r="Y26" s="114">
        <f t="shared" si="8"/>
      </c>
    </row>
    <row r="27" spans="1:25" ht="18.75" customHeight="1">
      <c r="A27" s="26">
        <v>207</v>
      </c>
      <c r="B27" s="466" t="s">
        <v>325</v>
      </c>
      <c r="C27" s="467" t="s">
        <v>46</v>
      </c>
      <c r="D27" s="598"/>
      <c r="E27" s="158">
        <v>339</v>
      </c>
      <c r="F27" s="103">
        <v>160</v>
      </c>
      <c r="G27" s="159">
        <f t="shared" si="9"/>
        <v>499</v>
      </c>
      <c r="H27" s="88">
        <v>7</v>
      </c>
      <c r="I27" s="45">
        <f t="shared" si="10"/>
        <v>21</v>
      </c>
      <c r="J27" s="126"/>
      <c r="K27" s="20"/>
      <c r="L27" s="125"/>
      <c r="M27" s="29">
        <f t="shared" si="11"/>
      </c>
      <c r="N27" s="22"/>
      <c r="O27" s="36"/>
      <c r="P27" s="132">
        <f t="shared" si="14"/>
      </c>
      <c r="Q27" s="172">
        <f t="shared" si="14"/>
      </c>
      <c r="R27" s="46">
        <f t="shared" si="14"/>
      </c>
      <c r="S27" s="24">
        <f t="shared" si="14"/>
      </c>
      <c r="T27" s="47">
        <f t="shared" si="13"/>
      </c>
      <c r="V27" s="114">
        <f t="shared" si="5"/>
        <v>50059993</v>
      </c>
      <c r="W27" s="114">
        <f t="shared" si="6"/>
        <v>21</v>
      </c>
      <c r="X27" s="114">
        <f t="shared" si="7"/>
      </c>
      <c r="Y27" s="114">
        <f t="shared" si="8"/>
      </c>
    </row>
    <row r="28" spans="1:25" s="115" customFormat="1" ht="18.75" customHeight="1">
      <c r="A28" s="37">
        <v>208</v>
      </c>
      <c r="B28" s="317" t="s">
        <v>261</v>
      </c>
      <c r="C28" s="457" t="s">
        <v>224</v>
      </c>
      <c r="D28" s="229">
        <v>0.40972222222222227</v>
      </c>
      <c r="E28" s="296">
        <v>333</v>
      </c>
      <c r="F28" s="297">
        <v>165</v>
      </c>
      <c r="G28" s="298">
        <f t="shared" si="9"/>
        <v>498</v>
      </c>
      <c r="H28" s="90">
        <v>8</v>
      </c>
      <c r="I28" s="50">
        <f t="shared" si="10"/>
        <v>22</v>
      </c>
      <c r="J28" s="126"/>
      <c r="K28" s="38"/>
      <c r="L28" s="133"/>
      <c r="M28" s="49">
        <f t="shared" si="11"/>
      </c>
      <c r="N28" s="55"/>
      <c r="O28" s="126"/>
      <c r="P28" s="135">
        <f t="shared" si="14"/>
      </c>
      <c r="Q28" s="136">
        <f t="shared" si="14"/>
      </c>
      <c r="R28" s="51">
        <f t="shared" si="14"/>
      </c>
      <c r="S28" s="42">
        <f t="shared" si="14"/>
      </c>
      <c r="T28" s="52">
        <f t="shared" si="13"/>
      </c>
      <c r="U28" s="114"/>
      <c r="V28" s="114">
        <f t="shared" si="5"/>
        <v>49964992</v>
      </c>
      <c r="W28" s="114">
        <f t="shared" si="6"/>
        <v>22</v>
      </c>
      <c r="X28" s="114">
        <f t="shared" si="7"/>
      </c>
      <c r="Y28" s="114">
        <f t="shared" si="8"/>
      </c>
    </row>
    <row r="29" spans="16:20" ht="12.75">
      <c r="P29" s="114"/>
      <c r="Q29" s="114"/>
      <c r="R29" s="114"/>
      <c r="T29" s="114"/>
    </row>
    <row r="30" spans="2:20" ht="12.75">
      <c r="B30" s="543" t="s">
        <v>572</v>
      </c>
      <c r="C30" s="228"/>
      <c r="N30" s="114"/>
      <c r="O30" s="114"/>
      <c r="P30" s="114"/>
      <c r="R30" s="114"/>
      <c r="S30" s="114"/>
      <c r="T30" s="114"/>
    </row>
  </sheetData>
  <sheetProtection password="CD4A" sheet="1"/>
  <mergeCells count="1">
    <mergeCell ref="A1:T1"/>
  </mergeCells>
  <conditionalFormatting sqref="L27:L28">
    <cfRule type="cellIs" priority="68" dxfId="5" operator="lessThan" stopIfTrue="1">
      <formula>125</formula>
    </cfRule>
    <cfRule type="cellIs" priority="69" dxfId="7" operator="between" stopIfTrue="1">
      <formula>125</formula>
      <formula>149</formula>
    </cfRule>
    <cfRule type="cellIs" priority="70" dxfId="1" operator="greaterThanOrEqual" stopIfTrue="1">
      <formula>150</formula>
    </cfRule>
  </conditionalFormatting>
  <conditionalFormatting sqref="K27:K28">
    <cfRule type="cellIs" priority="71" dxfId="5" operator="lessThan" stopIfTrue="1">
      <formula>275</formula>
    </cfRule>
    <cfRule type="cellIs" priority="72" dxfId="7" operator="between" stopIfTrue="1">
      <formula>275</formula>
      <formula>299</formula>
    </cfRule>
    <cfRule type="cellIs" priority="73" dxfId="1" operator="greaterThanOrEqual" stopIfTrue="1">
      <formula>300</formula>
    </cfRule>
  </conditionalFormatting>
  <conditionalFormatting sqref="I7:I28">
    <cfRule type="cellIs" priority="74" dxfId="7" operator="between" stopIfTrue="1">
      <formula>1</formula>
      <formula>6</formula>
    </cfRule>
    <cfRule type="cellIs" priority="75" dxfId="5" operator="greaterThanOrEqual" stopIfTrue="1">
      <formula>7</formula>
    </cfRule>
  </conditionalFormatting>
  <conditionalFormatting sqref="N9 N13 N24:N27">
    <cfRule type="cellIs" priority="76" dxfId="1" operator="equal" stopIfTrue="1">
      <formula>0</formula>
    </cfRule>
    <cfRule type="cellIs" priority="77" dxfId="7" operator="equal" stopIfTrue="1">
      <formula>1</formula>
    </cfRule>
    <cfRule type="cellIs" priority="78" dxfId="58" operator="greaterThan" stopIfTrue="1">
      <formula>1</formula>
    </cfRule>
  </conditionalFormatting>
  <conditionalFormatting sqref="S7:S28 N7:N28">
    <cfRule type="cellIs" priority="82" dxfId="1" operator="equal" stopIfTrue="1">
      <formula>0</formula>
    </cfRule>
  </conditionalFormatting>
  <conditionalFormatting sqref="M27:M28">
    <cfRule type="cellIs" priority="87" dxfId="1" operator="greaterThanOrEqual" stopIfTrue="1">
      <formula>450</formula>
    </cfRule>
    <cfRule type="cellIs" priority="88" dxfId="7" operator="greaterThanOrEqual" stopIfTrue="1">
      <formula>400</formula>
    </cfRule>
  </conditionalFormatting>
  <conditionalFormatting sqref="R13:R28">
    <cfRule type="cellIs" priority="89" dxfId="1" operator="greaterThanOrEqual" stopIfTrue="1">
      <formula>900</formula>
    </cfRule>
    <cfRule type="cellIs" priority="90" dxfId="7" operator="greaterThanOrEqual" stopIfTrue="1">
      <formula>800</formula>
    </cfRule>
  </conditionalFormatting>
  <conditionalFormatting sqref="Q13:Q28">
    <cfRule type="cellIs" priority="91" dxfId="1" operator="greaterThanOrEqual" stopIfTrue="1">
      <formula>300</formula>
    </cfRule>
    <cfRule type="cellIs" priority="92" dxfId="7" operator="greaterThanOrEqual" stopIfTrue="1">
      <formula>250</formula>
    </cfRule>
  </conditionalFormatting>
  <conditionalFormatting sqref="P13:P28">
    <cfRule type="cellIs" priority="93" dxfId="1" operator="greaterThanOrEqual" stopIfTrue="1">
      <formula>600</formula>
    </cfRule>
    <cfRule type="cellIs" priority="94" dxfId="7" operator="greaterThanOrEqual" stopIfTrue="1">
      <formula>550</formula>
    </cfRule>
  </conditionalFormatting>
  <conditionalFormatting sqref="T7:T28">
    <cfRule type="cellIs" priority="65" dxfId="48" operator="between" stopIfTrue="1">
      <formula>1</formula>
      <formula>3</formula>
    </cfRule>
    <cfRule type="cellIs" priority="66" dxfId="5" operator="between" stopIfTrue="1">
      <formula>4</formula>
      <formula>6</formula>
    </cfRule>
  </conditionalFormatting>
  <conditionalFormatting sqref="G7:G28">
    <cfRule type="cellIs" priority="54" dxfId="5" operator="lessThan" stopIfTrue="1">
      <formula>500</formula>
    </cfRule>
    <cfRule type="cellIs" priority="55" dxfId="7" operator="between" stopIfTrue="1">
      <formula>501</formula>
      <formula>549</formula>
    </cfRule>
    <cfRule type="cellIs" priority="56" dxfId="1" operator="greaterThanOrEqual" stopIfTrue="1">
      <formula>550</formula>
    </cfRule>
  </conditionalFormatting>
  <conditionalFormatting sqref="M7:M26">
    <cfRule type="cellIs" priority="45" dxfId="5" operator="lessThan" stopIfTrue="1">
      <formula>500</formula>
    </cfRule>
    <cfRule type="cellIs" priority="46" dxfId="7" operator="between" stopIfTrue="1">
      <formula>501</formula>
      <formula>549</formula>
    </cfRule>
    <cfRule type="cellIs" priority="47" dxfId="1" operator="greaterThanOrEqual" stopIfTrue="1">
      <formula>550</formula>
    </cfRule>
  </conditionalFormatting>
  <conditionalFormatting sqref="L7:L26">
    <cfRule type="cellIs" priority="48" dxfId="5" operator="lessThan" stopIfTrue="1">
      <formula>140</formula>
    </cfRule>
    <cfRule type="cellIs" priority="49" dxfId="7" operator="between" stopIfTrue="1">
      <formula>140</formula>
      <formula>199</formula>
    </cfRule>
    <cfRule type="cellIs" priority="50" dxfId="1" operator="greaterThanOrEqual" stopIfTrue="1">
      <formula>200</formula>
    </cfRule>
  </conditionalFormatting>
  <conditionalFormatting sqref="K7:K26">
    <cfRule type="cellIs" priority="42" dxfId="5" operator="lessThan" stopIfTrue="1">
      <formula>360</formula>
    </cfRule>
    <cfRule type="cellIs" priority="43" dxfId="4" operator="between" stopIfTrue="1">
      <formula>360</formula>
      <formula>399</formula>
    </cfRule>
    <cfRule type="cellIs" priority="44" dxfId="3" operator="greaterThanOrEqual" stopIfTrue="1">
      <formula>400</formula>
    </cfRule>
  </conditionalFormatting>
  <conditionalFormatting sqref="R7">
    <cfRule type="cellIs" priority="36" dxfId="1" operator="greaterThanOrEqual" stopIfTrue="1">
      <formula>1100</formula>
    </cfRule>
    <cfRule type="cellIs" priority="37" dxfId="7" operator="between" stopIfTrue="1">
      <formula>1000</formula>
      <formula>1099</formula>
    </cfRule>
  </conditionalFormatting>
  <conditionalFormatting sqref="Q7">
    <cfRule type="cellIs" priority="38" dxfId="1" operator="greaterThanOrEqual" stopIfTrue="1">
      <formula>400</formula>
    </cfRule>
    <cfRule type="cellIs" priority="39" dxfId="7" operator="between" stopIfTrue="1">
      <formula>280</formula>
      <formula>399</formula>
    </cfRule>
  </conditionalFormatting>
  <conditionalFormatting sqref="P7">
    <cfRule type="cellIs" priority="40" dxfId="1" operator="greaterThanOrEqual" stopIfTrue="1">
      <formula>800</formula>
    </cfRule>
    <cfRule type="cellIs" priority="41" dxfId="7" operator="between" stopIfTrue="1">
      <formula>720</formula>
      <formula>799</formula>
    </cfRule>
  </conditionalFormatting>
  <conditionalFormatting sqref="P7">
    <cfRule type="cellIs" priority="35" dxfId="5" operator="lessThan" stopIfTrue="1">
      <formula>720</formula>
    </cfRule>
  </conditionalFormatting>
  <conditionalFormatting sqref="Q7">
    <cfRule type="cellIs" priority="34" dxfId="5" operator="lessThan" stopIfTrue="1">
      <formula>280</formula>
    </cfRule>
  </conditionalFormatting>
  <conditionalFormatting sqref="R7">
    <cfRule type="cellIs" priority="33" dxfId="5" operator="lessThan" stopIfTrue="1">
      <formula>1000</formula>
    </cfRule>
  </conditionalFormatting>
  <conditionalFormatting sqref="R8">
    <cfRule type="cellIs" priority="27" dxfId="1" operator="greaterThanOrEqual" stopIfTrue="1">
      <formula>1100</formula>
    </cfRule>
    <cfRule type="cellIs" priority="28" dxfId="7" operator="between" stopIfTrue="1">
      <formula>1000</formula>
      <formula>1099</formula>
    </cfRule>
  </conditionalFormatting>
  <conditionalFormatting sqref="Q8">
    <cfRule type="cellIs" priority="29" dxfId="1" operator="greaterThanOrEqual" stopIfTrue="1">
      <formula>400</formula>
    </cfRule>
    <cfRule type="cellIs" priority="30" dxfId="7" operator="between" stopIfTrue="1">
      <formula>280</formula>
      <formula>399</formula>
    </cfRule>
  </conditionalFormatting>
  <conditionalFormatting sqref="P8">
    <cfRule type="cellIs" priority="31" dxfId="1" operator="greaterThanOrEqual" stopIfTrue="1">
      <formula>800</formula>
    </cfRule>
    <cfRule type="cellIs" priority="32" dxfId="7" operator="between" stopIfTrue="1">
      <formula>720</formula>
      <formula>799</formula>
    </cfRule>
  </conditionalFormatting>
  <conditionalFormatting sqref="P8">
    <cfRule type="cellIs" priority="26" dxfId="5" operator="lessThan" stopIfTrue="1">
      <formula>720</formula>
    </cfRule>
  </conditionalFormatting>
  <conditionalFormatting sqref="Q8">
    <cfRule type="cellIs" priority="25" dxfId="5" operator="lessThan" stopIfTrue="1">
      <formula>280</formula>
    </cfRule>
  </conditionalFormatting>
  <conditionalFormatting sqref="R8">
    <cfRule type="cellIs" priority="24" dxfId="5" operator="lessThan" stopIfTrue="1">
      <formula>1000</formula>
    </cfRule>
  </conditionalFormatting>
  <conditionalFormatting sqref="R9:R12">
    <cfRule type="cellIs" priority="18" dxfId="1" operator="greaterThanOrEqual" stopIfTrue="1">
      <formula>1100</formula>
    </cfRule>
    <cfRule type="cellIs" priority="19" dxfId="7" operator="between" stopIfTrue="1">
      <formula>1000</formula>
      <formula>1099</formula>
    </cfRule>
  </conditionalFormatting>
  <conditionalFormatting sqref="Q9:Q12">
    <cfRule type="cellIs" priority="20" dxfId="1" operator="greaterThanOrEqual" stopIfTrue="1">
      <formula>400</formula>
    </cfRule>
    <cfRule type="cellIs" priority="21" dxfId="7" operator="between" stopIfTrue="1">
      <formula>280</formula>
      <formula>399</formula>
    </cfRule>
  </conditionalFormatting>
  <conditionalFormatting sqref="P9:P12">
    <cfRule type="cellIs" priority="22" dxfId="1" operator="greaterThanOrEqual" stopIfTrue="1">
      <formula>800</formula>
    </cfRule>
    <cfRule type="cellIs" priority="23" dxfId="7" operator="between" stopIfTrue="1">
      <formula>720</formula>
      <formula>799</formula>
    </cfRule>
  </conditionalFormatting>
  <conditionalFormatting sqref="P9:P12">
    <cfRule type="cellIs" priority="17" dxfId="5" operator="lessThan" stopIfTrue="1">
      <formula>720</formula>
    </cfRule>
  </conditionalFormatting>
  <conditionalFormatting sqref="Q9:Q12">
    <cfRule type="cellIs" priority="16" dxfId="5" operator="lessThan" stopIfTrue="1">
      <formula>280</formula>
    </cfRule>
  </conditionalFormatting>
  <conditionalFormatting sqref="R9:R12">
    <cfRule type="cellIs" priority="15" dxfId="5" operator="lessThan" stopIfTrue="1">
      <formula>1000</formula>
    </cfRule>
  </conditionalFormatting>
  <conditionalFormatting sqref="K7:L28 N7:N28">
    <cfRule type="cellIs" priority="14" dxfId="0" operator="equal" stopIfTrue="1">
      <formula>""</formula>
    </cfRule>
  </conditionalFormatting>
  <conditionalFormatting sqref="E27:E28">
    <cfRule type="cellIs" priority="10" dxfId="1" operator="greaterThanOrEqual" stopIfTrue="1">
      <formula>300</formula>
    </cfRule>
    <cfRule type="cellIs" priority="11" dxfId="7" operator="greaterThanOrEqual" stopIfTrue="1">
      <formula>275</formula>
    </cfRule>
  </conditionalFormatting>
  <conditionalFormatting sqref="F27:F28">
    <cfRule type="cellIs" priority="12" dxfId="1" operator="greaterThanOrEqual" stopIfTrue="1">
      <formula>150</formula>
    </cfRule>
    <cfRule type="cellIs" priority="13" dxfId="7" operator="greaterThanOrEqual" stopIfTrue="1">
      <formula>125</formula>
    </cfRule>
  </conditionalFormatting>
  <conditionalFormatting sqref="F7:F26">
    <cfRule type="cellIs" priority="7" dxfId="5" operator="lessThan" stopIfTrue="1">
      <formula>140</formula>
    </cfRule>
    <cfRule type="cellIs" priority="8" dxfId="7" operator="between" stopIfTrue="1">
      <formula>140</formula>
      <formula>199</formula>
    </cfRule>
    <cfRule type="cellIs" priority="9" dxfId="1" operator="greaterThanOrEqual" stopIfTrue="1">
      <formula>200</formula>
    </cfRule>
  </conditionalFormatting>
  <conditionalFormatting sqref="E7:E26">
    <cfRule type="cellIs" priority="4" dxfId="5" operator="lessThan" stopIfTrue="1">
      <formula>360</formula>
    </cfRule>
    <cfRule type="cellIs" priority="5" dxfId="4" operator="between" stopIfTrue="1">
      <formula>360</formula>
      <formula>399</formula>
    </cfRule>
    <cfRule type="cellIs" priority="6" dxfId="3" operator="greaterThanOrEqual" stopIfTrue="1">
      <formula>400</formula>
    </cfRule>
  </conditionalFormatting>
  <conditionalFormatting sqref="E7:F28">
    <cfRule type="cellIs" priority="3" dxfId="0" operator="equal" stopIfTrue="1">
      <formula>""</formula>
    </cfRule>
  </conditionalFormatting>
  <conditionalFormatting sqref="H7:H28">
    <cfRule type="cellIs" priority="2" dxfId="1" operator="equal" stopIfTrue="1">
      <formula>0</formula>
    </cfRule>
  </conditionalFormatting>
  <conditionalFormatting sqref="H7:H28">
    <cfRule type="cellIs" priority="1" dxfId="0" operator="equal" stopIfTrue="1">
      <formula>""</formula>
    </cfRule>
  </conditionalFormatting>
  <printOptions horizontalCentered="1"/>
  <pageMargins left="0.3937007874015748" right="0.15748031496062992" top="0.4724409448818898" bottom="0.35433070866141736" header="0.5118110236220472" footer="0.3937007874015748"/>
  <pageSetup horizontalDpi="300" verticalDpi="300" orientation="landscape" paperSize="9" r:id="rId1"/>
  <headerFooter alignWithMargins="0">
    <oddFooter>&amp;L&amp;8&amp;F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2">
      <selection activeCell="AA32" sqref="AA32"/>
    </sheetView>
  </sheetViews>
  <sheetFormatPr defaultColWidth="11.421875" defaultRowHeight="12.75"/>
  <cols>
    <col min="1" max="1" width="4.57421875" style="120" customWidth="1"/>
    <col min="2" max="2" width="22.421875" style="114" customWidth="1"/>
    <col min="3" max="3" width="20.8515625" style="114" customWidth="1"/>
    <col min="4" max="4" width="4.57421875" style="120" customWidth="1"/>
    <col min="5" max="7" width="5.8515625" style="120" customWidth="1"/>
    <col min="8" max="9" width="3.8515625" style="120" customWidth="1"/>
    <col min="10" max="10" width="0.9921875" style="120" customWidth="1"/>
    <col min="11" max="13" width="6.28125" style="120" customWidth="1"/>
    <col min="14" max="14" width="4.00390625" style="120" customWidth="1"/>
    <col min="15" max="15" width="0.9921875" style="120" customWidth="1"/>
    <col min="16" max="17" width="6.28125" style="120" customWidth="1"/>
    <col min="18" max="18" width="7.140625" style="120" customWidth="1"/>
    <col min="19" max="19" width="4.57421875" style="120" customWidth="1"/>
    <col min="20" max="20" width="4.7109375" style="120" customWidth="1"/>
    <col min="21" max="21" width="2.57421875" style="114" hidden="1" customWidth="1"/>
    <col min="22" max="22" width="11.421875" style="114" hidden="1" customWidth="1"/>
    <col min="23" max="23" width="5.7109375" style="114" hidden="1" customWidth="1"/>
    <col min="24" max="24" width="11.421875" style="114" hidden="1" customWidth="1"/>
    <col min="25" max="25" width="5.7109375" style="114" hidden="1" customWidth="1"/>
    <col min="26" max="26" width="7.57421875" style="114" customWidth="1"/>
    <col min="27" max="16384" width="11.421875" style="114" customWidth="1"/>
  </cols>
  <sheetData>
    <row r="1" spans="1:21" ht="24" customHeight="1">
      <c r="A1" s="683" t="s">
        <v>123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119"/>
    </row>
    <row r="2" ht="15.75" customHeight="1"/>
    <row r="3" spans="1:14" s="115" customFormat="1" ht="15.75" customHeight="1">
      <c r="A3" s="3" t="s">
        <v>127</v>
      </c>
      <c r="D3" s="4" t="s">
        <v>153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15.75" customHeight="1"/>
    <row r="5" spans="1:20" s="115" customFormat="1" ht="18.75" customHeight="1">
      <c r="A5" s="5" t="s">
        <v>17</v>
      </c>
      <c r="B5" s="6"/>
      <c r="C5" s="7"/>
      <c r="D5" s="8" t="s">
        <v>65</v>
      </c>
      <c r="E5" s="121"/>
      <c r="F5" s="121"/>
      <c r="G5" s="121"/>
      <c r="H5" s="121"/>
      <c r="I5" s="9"/>
      <c r="J5" s="122"/>
      <c r="K5" s="8" t="s">
        <v>64</v>
      </c>
      <c r="L5" s="121"/>
      <c r="M5" s="121"/>
      <c r="N5" s="123"/>
      <c r="O5" s="124"/>
      <c r="P5" s="8" t="s">
        <v>2</v>
      </c>
      <c r="Q5" s="121"/>
      <c r="R5" s="121"/>
      <c r="S5" s="121"/>
      <c r="T5" s="123"/>
    </row>
    <row r="6" spans="1:22" s="18" customFormat="1" ht="18.75" customHeight="1">
      <c r="A6" s="10" t="s">
        <v>3</v>
      </c>
      <c r="B6" s="11" t="s">
        <v>4</v>
      </c>
      <c r="C6" s="12" t="s">
        <v>5</v>
      </c>
      <c r="D6" s="4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J6" s="16"/>
      <c r="K6" s="14" t="s">
        <v>7</v>
      </c>
      <c r="L6" s="14" t="s">
        <v>8</v>
      </c>
      <c r="M6" s="14" t="s">
        <v>9</v>
      </c>
      <c r="N6" s="15" t="s">
        <v>10</v>
      </c>
      <c r="O6" s="16"/>
      <c r="P6" s="17" t="s">
        <v>7</v>
      </c>
      <c r="Q6" s="14" t="s">
        <v>12</v>
      </c>
      <c r="R6" s="14" t="s">
        <v>13</v>
      </c>
      <c r="S6" s="14" t="s">
        <v>10</v>
      </c>
      <c r="T6" s="15" t="s">
        <v>14</v>
      </c>
      <c r="V6" s="115" t="s">
        <v>24</v>
      </c>
    </row>
    <row r="7" spans="1:26" s="115" customFormat="1" ht="18.75" customHeight="1">
      <c r="A7" s="19">
        <v>209</v>
      </c>
      <c r="B7" s="629" t="s">
        <v>333</v>
      </c>
      <c r="C7" s="526" t="s">
        <v>286</v>
      </c>
      <c r="D7" s="82">
        <v>0.638888888888889</v>
      </c>
      <c r="E7" s="158">
        <v>391</v>
      </c>
      <c r="F7" s="103">
        <v>225</v>
      </c>
      <c r="G7" s="159">
        <f aca="true" t="shared" si="0" ref="G7:G12">IF(SUM(E7,F7)&gt;0,SUM(E7,F7),"")</f>
        <v>616</v>
      </c>
      <c r="H7" s="88">
        <v>1</v>
      </c>
      <c r="I7" s="45">
        <f aca="true" t="shared" si="1" ref="I7:I12">IF(W7&gt;0,W7,"")</f>
        <v>1</v>
      </c>
      <c r="J7" s="126"/>
      <c r="K7" s="158">
        <v>360</v>
      </c>
      <c r="L7" s="103">
        <v>203</v>
      </c>
      <c r="M7" s="295">
        <f aca="true" t="shared" si="2" ref="M7:M12">IF(SUM(K7,L7)&gt;0,SUM(K7,L7),"")</f>
        <v>563</v>
      </c>
      <c r="N7" s="88">
        <v>1</v>
      </c>
      <c r="O7" s="30"/>
      <c r="P7" s="127">
        <f aca="true" t="shared" si="3" ref="P7:S12">IF(AND(ISNUMBER(E7),ISNUMBER(K7)),SUM(E7,K7),"")</f>
        <v>751</v>
      </c>
      <c r="Q7" s="128">
        <f t="shared" si="3"/>
        <v>428</v>
      </c>
      <c r="R7" s="81">
        <f t="shared" si="3"/>
        <v>1179</v>
      </c>
      <c r="S7" s="24">
        <f t="shared" si="3"/>
        <v>2</v>
      </c>
      <c r="T7" s="47">
        <f aca="true" t="shared" si="4" ref="T7:T12">IF(Y7&gt;0,Y7,"")</f>
        <v>1</v>
      </c>
      <c r="U7" s="139"/>
      <c r="V7" s="114">
        <f>IF(SUM(G7)&gt;0,100000*G7+1000*F7-H7,"")</f>
        <v>61824999</v>
      </c>
      <c r="W7" s="114">
        <f>IF(SUM(G7)&gt;0,RANK(V7,$V$7:$V$28,0),"")</f>
        <v>1</v>
      </c>
      <c r="X7" s="114">
        <f>IF(AND(SUM(Q7)&gt;0,ISNUMBER(S7)),100000*R7+1000*Q7-S7,"")</f>
        <v>118327998</v>
      </c>
      <c r="Y7" s="114">
        <f aca="true" t="shared" si="5" ref="Y7:Y28">IF(AND(SUM(Q7)&gt;0,ISNUMBER(S7)),RANK(X7,$X$7:$X$28,0),"")</f>
        <v>1</v>
      </c>
      <c r="Z7" s="139"/>
    </row>
    <row r="8" spans="1:26" ht="18.75" customHeight="1">
      <c r="A8" s="26">
        <v>210</v>
      </c>
      <c r="B8" s="306" t="s">
        <v>330</v>
      </c>
      <c r="C8" s="87" t="s">
        <v>329</v>
      </c>
      <c r="D8" s="105"/>
      <c r="E8" s="158">
        <v>364</v>
      </c>
      <c r="F8" s="103">
        <v>202</v>
      </c>
      <c r="G8" s="159">
        <f t="shared" si="0"/>
        <v>566</v>
      </c>
      <c r="H8" s="88">
        <v>3</v>
      </c>
      <c r="I8" s="23">
        <f t="shared" si="1"/>
        <v>3</v>
      </c>
      <c r="J8" s="126"/>
      <c r="K8" s="158">
        <v>347</v>
      </c>
      <c r="L8" s="103">
        <v>179</v>
      </c>
      <c r="M8" s="159">
        <f t="shared" si="2"/>
        <v>526</v>
      </c>
      <c r="N8" s="88">
        <v>6</v>
      </c>
      <c r="O8" s="126"/>
      <c r="P8" s="132">
        <f t="shared" si="3"/>
        <v>711</v>
      </c>
      <c r="Q8" s="299">
        <f t="shared" si="3"/>
        <v>381</v>
      </c>
      <c r="R8" s="46">
        <f t="shared" si="3"/>
        <v>1092</v>
      </c>
      <c r="S8" s="24">
        <f t="shared" si="3"/>
        <v>9</v>
      </c>
      <c r="T8" s="47">
        <f t="shared" si="4"/>
        <v>2</v>
      </c>
      <c r="U8" s="117"/>
      <c r="V8" s="114">
        <f>IF(SUM(G8)&gt;0,100000*G8+1000*F8-H8,"")</f>
        <v>56801997</v>
      </c>
      <c r="W8" s="114">
        <f>IF(SUM(G8)&gt;0,RANK(V8,$V$7:$V$28,0),"")</f>
        <v>3</v>
      </c>
      <c r="X8" s="114">
        <f>IF(AND(SUM(Q8)&gt;0,ISNUMBER(S8)),100000*R8+1000*Q8-S8,"")</f>
        <v>109580991</v>
      </c>
      <c r="Y8" s="114">
        <f t="shared" si="5"/>
        <v>2</v>
      </c>
      <c r="Z8" s="638" t="s">
        <v>622</v>
      </c>
    </row>
    <row r="9" spans="1:26" ht="18.75" customHeight="1">
      <c r="A9" s="26">
        <v>211</v>
      </c>
      <c r="B9" s="353" t="s">
        <v>379</v>
      </c>
      <c r="C9" s="87" t="s">
        <v>355</v>
      </c>
      <c r="D9" s="82">
        <v>0.6770833333333334</v>
      </c>
      <c r="E9" s="158">
        <v>364</v>
      </c>
      <c r="F9" s="103">
        <v>194</v>
      </c>
      <c r="G9" s="159">
        <f t="shared" si="0"/>
        <v>558</v>
      </c>
      <c r="H9" s="88">
        <v>4</v>
      </c>
      <c r="I9" s="45">
        <f t="shared" si="1"/>
        <v>5</v>
      </c>
      <c r="J9" s="126"/>
      <c r="K9" s="158">
        <v>350</v>
      </c>
      <c r="L9" s="103">
        <v>177</v>
      </c>
      <c r="M9" s="159">
        <f t="shared" si="2"/>
        <v>527</v>
      </c>
      <c r="N9" s="88">
        <v>6</v>
      </c>
      <c r="O9" s="30"/>
      <c r="P9" s="132">
        <f t="shared" si="3"/>
        <v>714</v>
      </c>
      <c r="Q9" s="299">
        <f t="shared" si="3"/>
        <v>371</v>
      </c>
      <c r="R9" s="46">
        <f t="shared" si="3"/>
        <v>1085</v>
      </c>
      <c r="S9" s="24">
        <f t="shared" si="3"/>
        <v>10</v>
      </c>
      <c r="T9" s="47">
        <f t="shared" si="4"/>
        <v>3</v>
      </c>
      <c r="U9" s="117"/>
      <c r="V9" s="114">
        <f>IF(SUM(G9)&gt;0,100000*G9+1000*F9-H9,"")</f>
        <v>55993996</v>
      </c>
      <c r="W9" s="114">
        <f>IF(SUM(G9)&gt;0,RANK(V9,$V$7:$V$28,0),"")</f>
        <v>5</v>
      </c>
      <c r="X9" s="114">
        <f>IF(AND(SUM(Q9)&gt;0,ISNUMBER(S9)),100000*R9+1000*Q9-S9,"")</f>
        <v>108870990</v>
      </c>
      <c r="Y9" s="114">
        <f t="shared" si="5"/>
        <v>3</v>
      </c>
      <c r="Z9" s="638" t="s">
        <v>622</v>
      </c>
    </row>
    <row r="10" spans="1:26" ht="18.75" customHeight="1">
      <c r="A10" s="26">
        <v>212</v>
      </c>
      <c r="B10" s="306" t="s">
        <v>121</v>
      </c>
      <c r="C10" s="87" t="s">
        <v>96</v>
      </c>
      <c r="D10" s="105">
        <v>0.40972222222222227</v>
      </c>
      <c r="E10" s="158">
        <v>378</v>
      </c>
      <c r="F10" s="103">
        <v>199</v>
      </c>
      <c r="G10" s="159">
        <f t="shared" si="0"/>
        <v>577</v>
      </c>
      <c r="H10" s="88">
        <v>5</v>
      </c>
      <c r="I10" s="45">
        <f t="shared" si="1"/>
        <v>2</v>
      </c>
      <c r="J10" s="126"/>
      <c r="K10" s="158">
        <v>335</v>
      </c>
      <c r="L10" s="103">
        <v>158</v>
      </c>
      <c r="M10" s="159">
        <f t="shared" si="2"/>
        <v>493</v>
      </c>
      <c r="N10" s="88">
        <v>8</v>
      </c>
      <c r="O10" s="30"/>
      <c r="P10" s="132">
        <f t="shared" si="3"/>
        <v>713</v>
      </c>
      <c r="Q10" s="299">
        <f t="shared" si="3"/>
        <v>357</v>
      </c>
      <c r="R10" s="46">
        <f t="shared" si="3"/>
        <v>1070</v>
      </c>
      <c r="S10" s="24">
        <f t="shared" si="3"/>
        <v>13</v>
      </c>
      <c r="T10" s="47">
        <f t="shared" si="4"/>
        <v>4</v>
      </c>
      <c r="U10" s="117"/>
      <c r="V10" s="114">
        <f aca="true" t="shared" si="6" ref="V10:V28">IF(SUM(G10)&gt;0,100000*G10+1000*F10-H10,"")</f>
        <v>57898995</v>
      </c>
      <c r="W10" s="114">
        <f aca="true" t="shared" si="7" ref="W10:W28">IF(SUM(G10)&gt;0,RANK(V10,$V$7:$V$28,0),"")</f>
        <v>2</v>
      </c>
      <c r="X10" s="114">
        <f>IF(AND(SUM(Q10)&gt;0,ISNUMBER(S10)),100000*R10+1000*Q10-S10,"")</f>
        <v>107356987</v>
      </c>
      <c r="Y10" s="114">
        <f t="shared" si="5"/>
        <v>4</v>
      </c>
      <c r="Z10" s="117"/>
    </row>
    <row r="11" spans="1:26" ht="18.75" customHeight="1">
      <c r="A11" s="26">
        <v>213</v>
      </c>
      <c r="B11" s="306" t="s">
        <v>265</v>
      </c>
      <c r="C11" s="87" t="s">
        <v>227</v>
      </c>
      <c r="D11" s="105"/>
      <c r="E11" s="158">
        <v>357</v>
      </c>
      <c r="F11" s="103">
        <v>206</v>
      </c>
      <c r="G11" s="159">
        <f t="shared" si="0"/>
        <v>563</v>
      </c>
      <c r="H11" s="88">
        <v>5</v>
      </c>
      <c r="I11" s="45">
        <f t="shared" si="1"/>
        <v>4</v>
      </c>
      <c r="J11" s="126"/>
      <c r="K11" s="158">
        <v>341</v>
      </c>
      <c r="L11" s="103">
        <v>131</v>
      </c>
      <c r="M11" s="159">
        <f t="shared" si="2"/>
        <v>472</v>
      </c>
      <c r="N11" s="88">
        <v>8</v>
      </c>
      <c r="O11" s="126"/>
      <c r="P11" s="132">
        <f t="shared" si="3"/>
        <v>698</v>
      </c>
      <c r="Q11" s="299">
        <f t="shared" si="3"/>
        <v>337</v>
      </c>
      <c r="R11" s="46">
        <f t="shared" si="3"/>
        <v>1035</v>
      </c>
      <c r="S11" s="24">
        <f t="shared" si="3"/>
        <v>13</v>
      </c>
      <c r="T11" s="47">
        <f t="shared" si="4"/>
        <v>5</v>
      </c>
      <c r="U11" s="117"/>
      <c r="V11" s="114">
        <f t="shared" si="6"/>
        <v>56505995</v>
      </c>
      <c r="W11" s="114">
        <f t="shared" si="7"/>
        <v>4</v>
      </c>
      <c r="X11" s="114">
        <f>IF(AND(SUM(Q11)&gt;0,ISNUMBER(S11)),100000*R11+1000*Q11-S11,"")</f>
        <v>103836987</v>
      </c>
      <c r="Y11" s="114">
        <f t="shared" si="5"/>
        <v>5</v>
      </c>
      <c r="Z11" s="117"/>
    </row>
    <row r="12" spans="1:25" ht="18.75" customHeight="1">
      <c r="A12" s="26">
        <v>214</v>
      </c>
      <c r="B12" s="306" t="s">
        <v>551</v>
      </c>
      <c r="C12" s="87" t="s">
        <v>41</v>
      </c>
      <c r="D12" s="105">
        <v>0.6006944444444444</v>
      </c>
      <c r="E12" s="158">
        <v>368</v>
      </c>
      <c r="F12" s="103">
        <v>181</v>
      </c>
      <c r="G12" s="159">
        <f t="shared" si="0"/>
        <v>549</v>
      </c>
      <c r="H12" s="88">
        <v>6</v>
      </c>
      <c r="I12" s="23">
        <f t="shared" si="1"/>
        <v>6</v>
      </c>
      <c r="J12" s="126"/>
      <c r="K12" s="158">
        <v>321</v>
      </c>
      <c r="L12" s="103">
        <v>163</v>
      </c>
      <c r="M12" s="159">
        <f t="shared" si="2"/>
        <v>484</v>
      </c>
      <c r="N12" s="88">
        <v>9</v>
      </c>
      <c r="O12" s="30"/>
      <c r="P12" s="132">
        <f t="shared" si="3"/>
        <v>689</v>
      </c>
      <c r="Q12" s="299">
        <f t="shared" si="3"/>
        <v>344</v>
      </c>
      <c r="R12" s="46">
        <f t="shared" si="3"/>
        <v>1033</v>
      </c>
      <c r="S12" s="24">
        <f t="shared" si="3"/>
        <v>15</v>
      </c>
      <c r="T12" s="47">
        <f t="shared" si="4"/>
        <v>6</v>
      </c>
      <c r="V12" s="114">
        <f t="shared" si="6"/>
        <v>55080994</v>
      </c>
      <c r="W12" s="114">
        <f t="shared" si="7"/>
        <v>6</v>
      </c>
      <c r="X12" s="114">
        <f aca="true" t="shared" si="8" ref="X12:X28">IF(AND(SUM(Q12)&gt;0,ISNUMBER(S12)),100000*R12+1000*Q12-S12,"")</f>
        <v>103643985</v>
      </c>
      <c r="Y12" s="114">
        <f t="shared" si="5"/>
        <v>6</v>
      </c>
    </row>
    <row r="13" spans="1:25" ht="18.75" customHeight="1">
      <c r="A13" s="26">
        <v>215</v>
      </c>
      <c r="B13" s="306" t="s">
        <v>376</v>
      </c>
      <c r="C13" s="87" t="s">
        <v>79</v>
      </c>
      <c r="D13" s="105"/>
      <c r="E13" s="158">
        <v>367</v>
      </c>
      <c r="F13" s="103">
        <v>175</v>
      </c>
      <c r="G13" s="159">
        <f aca="true" t="shared" si="9" ref="G13:G28">IF(SUM(E13,F13)&gt;0,SUM(E13,F13),"")</f>
        <v>542</v>
      </c>
      <c r="H13" s="88">
        <v>10</v>
      </c>
      <c r="I13" s="45">
        <f aca="true" t="shared" si="10" ref="I13:I28">IF(W13&gt;0,W13,"")</f>
        <v>7</v>
      </c>
      <c r="J13" s="126"/>
      <c r="K13" s="158"/>
      <c r="L13" s="103"/>
      <c r="M13" s="159">
        <f aca="true" t="shared" si="11" ref="M13:M28">IF(SUM(K13,L13)&gt;0,SUM(K13,L13),"")</f>
      </c>
      <c r="N13" s="22"/>
      <c r="O13" s="30"/>
      <c r="P13" s="132">
        <f aca="true" t="shared" si="12" ref="P13:S22">IF(AND(ISNUMBER(E13),ISNUMBER(K13)),SUM(E13,K13),"")</f>
      </c>
      <c r="Q13" s="172">
        <f t="shared" si="12"/>
      </c>
      <c r="R13" s="46">
        <f t="shared" si="12"/>
      </c>
      <c r="S13" s="24">
        <f t="shared" si="12"/>
      </c>
      <c r="T13" s="47">
        <f aca="true" t="shared" si="13" ref="T13:T28">IF(Y13&gt;0,Y13,"")</f>
      </c>
      <c r="V13" s="114">
        <f t="shared" si="6"/>
        <v>54374990</v>
      </c>
      <c r="W13" s="114">
        <f t="shared" si="7"/>
        <v>7</v>
      </c>
      <c r="X13" s="114">
        <f t="shared" si="8"/>
      </c>
      <c r="Y13" s="114">
        <f t="shared" si="5"/>
      </c>
    </row>
    <row r="14" spans="1:25" ht="18.75" customHeight="1">
      <c r="A14" s="26">
        <v>216</v>
      </c>
      <c r="B14" s="306" t="s">
        <v>332</v>
      </c>
      <c r="C14" s="87" t="s">
        <v>46</v>
      </c>
      <c r="D14" s="105"/>
      <c r="E14" s="158">
        <v>362</v>
      </c>
      <c r="F14" s="103">
        <v>179</v>
      </c>
      <c r="G14" s="159">
        <f t="shared" si="9"/>
        <v>541</v>
      </c>
      <c r="H14" s="89">
        <v>4</v>
      </c>
      <c r="I14" s="45">
        <f t="shared" si="10"/>
        <v>8</v>
      </c>
      <c r="J14" s="126"/>
      <c r="K14" s="158"/>
      <c r="L14" s="103"/>
      <c r="M14" s="159">
        <f t="shared" si="11"/>
      </c>
      <c r="N14" s="22"/>
      <c r="O14" s="30"/>
      <c r="P14" s="132">
        <f t="shared" si="12"/>
      </c>
      <c r="Q14" s="172">
        <f t="shared" si="12"/>
      </c>
      <c r="R14" s="46">
        <f t="shared" si="12"/>
      </c>
      <c r="S14" s="24">
        <f t="shared" si="12"/>
      </c>
      <c r="T14" s="47">
        <f t="shared" si="13"/>
      </c>
      <c r="V14" s="114">
        <f t="shared" si="6"/>
        <v>54278996</v>
      </c>
      <c r="W14" s="114">
        <f t="shared" si="7"/>
        <v>8</v>
      </c>
      <c r="X14" s="114">
        <f t="shared" si="8"/>
      </c>
      <c r="Y14" s="114">
        <f t="shared" si="5"/>
      </c>
    </row>
    <row r="15" spans="1:25" ht="18.75" customHeight="1">
      <c r="A15" s="26">
        <v>217</v>
      </c>
      <c r="B15" s="306" t="s">
        <v>462</v>
      </c>
      <c r="C15" s="87" t="s">
        <v>392</v>
      </c>
      <c r="D15" s="83"/>
      <c r="E15" s="158">
        <v>384</v>
      </c>
      <c r="F15" s="103">
        <v>148</v>
      </c>
      <c r="G15" s="159">
        <f t="shared" si="9"/>
        <v>532</v>
      </c>
      <c r="H15" s="88">
        <v>7</v>
      </c>
      <c r="I15" s="45">
        <f t="shared" si="10"/>
        <v>9</v>
      </c>
      <c r="J15" s="126"/>
      <c r="K15" s="158"/>
      <c r="L15" s="103"/>
      <c r="M15" s="159">
        <f t="shared" si="11"/>
      </c>
      <c r="N15" s="22"/>
      <c r="O15" s="30"/>
      <c r="P15" s="132">
        <f t="shared" si="12"/>
      </c>
      <c r="Q15" s="172">
        <f t="shared" si="12"/>
      </c>
      <c r="R15" s="46">
        <f t="shared" si="12"/>
      </c>
      <c r="S15" s="24">
        <f t="shared" si="12"/>
      </c>
      <c r="T15" s="47">
        <f t="shared" si="13"/>
      </c>
      <c r="V15" s="114">
        <f t="shared" si="6"/>
        <v>53347993</v>
      </c>
      <c r="W15" s="114">
        <f t="shared" si="7"/>
        <v>9</v>
      </c>
      <c r="X15" s="114">
        <f t="shared" si="8"/>
      </c>
      <c r="Y15" s="114">
        <f t="shared" si="5"/>
      </c>
    </row>
    <row r="16" spans="1:25" ht="18.75" customHeight="1">
      <c r="A16" s="26">
        <v>218</v>
      </c>
      <c r="B16" s="306" t="s">
        <v>331</v>
      </c>
      <c r="C16" s="87" t="s">
        <v>312</v>
      </c>
      <c r="D16" s="83">
        <v>0.4861111111111111</v>
      </c>
      <c r="E16" s="158">
        <v>384</v>
      </c>
      <c r="F16" s="103">
        <v>148</v>
      </c>
      <c r="G16" s="159">
        <f t="shared" si="9"/>
        <v>532</v>
      </c>
      <c r="H16" s="88">
        <v>12</v>
      </c>
      <c r="I16" s="45">
        <f t="shared" si="10"/>
        <v>10</v>
      </c>
      <c r="J16" s="126"/>
      <c r="K16" s="158"/>
      <c r="L16" s="103"/>
      <c r="M16" s="159">
        <f t="shared" si="11"/>
      </c>
      <c r="N16" s="22"/>
      <c r="O16" s="30"/>
      <c r="P16" s="132">
        <f t="shared" si="12"/>
      </c>
      <c r="Q16" s="172">
        <f t="shared" si="12"/>
      </c>
      <c r="R16" s="46">
        <f t="shared" si="12"/>
      </c>
      <c r="S16" s="24">
        <f t="shared" si="12"/>
      </c>
      <c r="T16" s="47">
        <f t="shared" si="13"/>
      </c>
      <c r="V16" s="114">
        <f t="shared" si="6"/>
        <v>53347988</v>
      </c>
      <c r="W16" s="114">
        <f t="shared" si="7"/>
        <v>10</v>
      </c>
      <c r="X16" s="114">
        <f t="shared" si="8"/>
      </c>
      <c r="Y16" s="114">
        <f t="shared" si="5"/>
      </c>
    </row>
    <row r="17" spans="1:25" ht="18.75" customHeight="1">
      <c r="A17" s="26">
        <v>219</v>
      </c>
      <c r="B17" s="353" t="s">
        <v>408</v>
      </c>
      <c r="C17" s="87" t="s">
        <v>406</v>
      </c>
      <c r="D17" s="105">
        <v>0.5625</v>
      </c>
      <c r="E17" s="158">
        <v>364</v>
      </c>
      <c r="F17" s="103">
        <v>167</v>
      </c>
      <c r="G17" s="159">
        <f t="shared" si="9"/>
        <v>531</v>
      </c>
      <c r="H17" s="88">
        <v>9</v>
      </c>
      <c r="I17" s="45">
        <f t="shared" si="10"/>
        <v>11</v>
      </c>
      <c r="J17" s="126"/>
      <c r="K17" s="158"/>
      <c r="L17" s="103"/>
      <c r="M17" s="159">
        <f t="shared" si="11"/>
      </c>
      <c r="N17" s="22"/>
      <c r="O17" s="30"/>
      <c r="P17" s="132">
        <f t="shared" si="12"/>
      </c>
      <c r="Q17" s="172">
        <f t="shared" si="12"/>
      </c>
      <c r="R17" s="46">
        <f t="shared" si="12"/>
      </c>
      <c r="S17" s="24">
        <f t="shared" si="12"/>
      </c>
      <c r="T17" s="47">
        <f t="shared" si="13"/>
      </c>
      <c r="V17" s="114">
        <f t="shared" si="6"/>
        <v>53266991</v>
      </c>
      <c r="W17" s="114">
        <f t="shared" si="7"/>
        <v>11</v>
      </c>
      <c r="X17" s="114">
        <f t="shared" si="8"/>
      </c>
      <c r="Y17" s="114">
        <f t="shared" si="5"/>
      </c>
    </row>
    <row r="18" spans="1:25" ht="18.75" customHeight="1">
      <c r="A18" s="26">
        <v>220</v>
      </c>
      <c r="B18" s="542" t="s">
        <v>47</v>
      </c>
      <c r="C18" s="526" t="s">
        <v>48</v>
      </c>
      <c r="D18" s="105">
        <v>0.7152777777777778</v>
      </c>
      <c r="E18" s="158">
        <v>359</v>
      </c>
      <c r="F18" s="103">
        <v>164</v>
      </c>
      <c r="G18" s="159">
        <f t="shared" si="9"/>
        <v>523</v>
      </c>
      <c r="H18" s="88">
        <v>9</v>
      </c>
      <c r="I18" s="45">
        <f t="shared" si="10"/>
        <v>12</v>
      </c>
      <c r="J18" s="126"/>
      <c r="K18" s="158"/>
      <c r="L18" s="103"/>
      <c r="M18" s="159">
        <f t="shared" si="11"/>
      </c>
      <c r="N18" s="56"/>
      <c r="O18" s="34"/>
      <c r="P18" s="132">
        <f t="shared" si="12"/>
      </c>
      <c r="Q18" s="172">
        <f t="shared" si="12"/>
      </c>
      <c r="R18" s="46">
        <f t="shared" si="12"/>
      </c>
      <c r="S18" s="24">
        <f t="shared" si="12"/>
      </c>
      <c r="T18" s="47">
        <f t="shared" si="13"/>
      </c>
      <c r="V18" s="114">
        <f t="shared" si="6"/>
        <v>52463991</v>
      </c>
      <c r="W18" s="114">
        <f t="shared" si="7"/>
        <v>12</v>
      </c>
      <c r="X18" s="114">
        <f t="shared" si="8"/>
      </c>
      <c r="Y18" s="114">
        <f t="shared" si="5"/>
      </c>
    </row>
    <row r="19" spans="1:25" ht="18.75" customHeight="1">
      <c r="A19" s="26">
        <v>221</v>
      </c>
      <c r="B19" s="306" t="s">
        <v>101</v>
      </c>
      <c r="C19" s="87" t="s">
        <v>70</v>
      </c>
      <c r="D19" s="105"/>
      <c r="E19" s="125">
        <v>342</v>
      </c>
      <c r="F19" s="125">
        <v>180</v>
      </c>
      <c r="G19" s="159">
        <f t="shared" si="9"/>
        <v>522</v>
      </c>
      <c r="H19" s="88">
        <v>5</v>
      </c>
      <c r="I19" s="45">
        <f t="shared" si="10"/>
        <v>13</v>
      </c>
      <c r="J19" s="131"/>
      <c r="K19" s="158"/>
      <c r="L19" s="103"/>
      <c r="M19" s="159">
        <f t="shared" si="11"/>
      </c>
      <c r="N19" s="22"/>
      <c r="O19" s="131"/>
      <c r="P19" s="132">
        <f t="shared" si="12"/>
      </c>
      <c r="Q19" s="172">
        <f t="shared" si="12"/>
      </c>
      <c r="R19" s="46">
        <f t="shared" si="12"/>
      </c>
      <c r="S19" s="24">
        <f t="shared" si="12"/>
      </c>
      <c r="T19" s="47">
        <f t="shared" si="13"/>
      </c>
      <c r="U19" s="115"/>
      <c r="V19" s="114">
        <f t="shared" si="6"/>
        <v>52379995</v>
      </c>
      <c r="W19" s="114">
        <f t="shared" si="7"/>
        <v>13</v>
      </c>
      <c r="X19" s="115">
        <f t="shared" si="8"/>
      </c>
      <c r="Y19" s="115">
        <f t="shared" si="5"/>
      </c>
    </row>
    <row r="20" spans="1:25" ht="18.75" customHeight="1">
      <c r="A20" s="26">
        <v>222</v>
      </c>
      <c r="B20" s="306" t="s">
        <v>377</v>
      </c>
      <c r="C20" s="87" t="s">
        <v>369</v>
      </c>
      <c r="D20" s="105">
        <v>0.5243055555555556</v>
      </c>
      <c r="E20" s="158">
        <v>368</v>
      </c>
      <c r="F20" s="103">
        <v>152</v>
      </c>
      <c r="G20" s="159">
        <f t="shared" si="9"/>
        <v>520</v>
      </c>
      <c r="H20" s="88">
        <v>8</v>
      </c>
      <c r="I20" s="45">
        <f t="shared" si="10"/>
        <v>14</v>
      </c>
      <c r="J20" s="126"/>
      <c r="K20" s="158"/>
      <c r="L20" s="103"/>
      <c r="M20" s="159">
        <f t="shared" si="11"/>
      </c>
      <c r="N20" s="22"/>
      <c r="O20" s="126"/>
      <c r="P20" s="132">
        <f t="shared" si="12"/>
      </c>
      <c r="Q20" s="172">
        <f t="shared" si="12"/>
      </c>
      <c r="R20" s="46">
        <f t="shared" si="12"/>
      </c>
      <c r="S20" s="24">
        <f t="shared" si="12"/>
      </c>
      <c r="T20" s="47">
        <f t="shared" si="13"/>
      </c>
      <c r="V20" s="114">
        <f t="shared" si="6"/>
        <v>52151992</v>
      </c>
      <c r="W20" s="114">
        <f t="shared" si="7"/>
        <v>14</v>
      </c>
      <c r="X20" s="114">
        <f t="shared" si="8"/>
      </c>
      <c r="Y20" s="114">
        <f t="shared" si="5"/>
      </c>
    </row>
    <row r="21" spans="1:25" ht="18.75" customHeight="1">
      <c r="A21" s="26">
        <v>223</v>
      </c>
      <c r="B21" s="306" t="s">
        <v>464</v>
      </c>
      <c r="C21" s="87" t="s">
        <v>70</v>
      </c>
      <c r="D21" s="105"/>
      <c r="E21" s="158">
        <v>357</v>
      </c>
      <c r="F21" s="103">
        <v>161</v>
      </c>
      <c r="G21" s="159">
        <f t="shared" si="9"/>
        <v>518</v>
      </c>
      <c r="H21" s="88">
        <v>10</v>
      </c>
      <c r="I21" s="45">
        <f t="shared" si="10"/>
        <v>15</v>
      </c>
      <c r="J21" s="131"/>
      <c r="K21" s="158"/>
      <c r="L21" s="103"/>
      <c r="M21" s="159">
        <f t="shared" si="11"/>
      </c>
      <c r="N21" s="22"/>
      <c r="O21" s="131"/>
      <c r="P21" s="132">
        <f t="shared" si="12"/>
      </c>
      <c r="Q21" s="172">
        <f t="shared" si="12"/>
      </c>
      <c r="R21" s="46">
        <f t="shared" si="12"/>
      </c>
      <c r="S21" s="24">
        <f t="shared" si="12"/>
      </c>
      <c r="T21" s="47">
        <f t="shared" si="13"/>
      </c>
      <c r="U21" s="115"/>
      <c r="V21" s="114">
        <f t="shared" si="6"/>
        <v>51960990</v>
      </c>
      <c r="W21" s="114">
        <f t="shared" si="7"/>
        <v>15</v>
      </c>
      <c r="X21" s="115">
        <f t="shared" si="8"/>
      </c>
      <c r="Y21" s="115">
        <f t="shared" si="5"/>
      </c>
    </row>
    <row r="22" spans="1:25" ht="18.75" customHeight="1">
      <c r="A22" s="26">
        <v>224</v>
      </c>
      <c r="B22" s="353" t="s">
        <v>378</v>
      </c>
      <c r="C22" s="87" t="s">
        <v>85</v>
      </c>
      <c r="D22" s="105"/>
      <c r="E22" s="158">
        <v>341</v>
      </c>
      <c r="F22" s="103">
        <v>174</v>
      </c>
      <c r="G22" s="159">
        <f t="shared" si="9"/>
        <v>515</v>
      </c>
      <c r="H22" s="88">
        <v>6</v>
      </c>
      <c r="I22" s="45">
        <f t="shared" si="10"/>
        <v>16</v>
      </c>
      <c r="J22" s="126"/>
      <c r="K22" s="198"/>
      <c r="L22" s="199"/>
      <c r="M22" s="200">
        <f t="shared" si="11"/>
      </c>
      <c r="N22" s="22"/>
      <c r="O22" s="126"/>
      <c r="P22" s="132">
        <f t="shared" si="12"/>
      </c>
      <c r="Q22" s="172">
        <f t="shared" si="12"/>
      </c>
      <c r="R22" s="46">
        <f t="shared" si="12"/>
      </c>
      <c r="S22" s="24">
        <f t="shared" si="12"/>
      </c>
      <c r="T22" s="47">
        <f t="shared" si="13"/>
      </c>
      <c r="V22" s="114">
        <f t="shared" si="6"/>
        <v>51673994</v>
      </c>
      <c r="W22" s="114">
        <f t="shared" si="7"/>
        <v>16</v>
      </c>
      <c r="X22" s="114">
        <f t="shared" si="8"/>
      </c>
      <c r="Y22" s="114">
        <f t="shared" si="5"/>
      </c>
    </row>
    <row r="23" spans="1:25" ht="18.75" customHeight="1">
      <c r="A23" s="26">
        <v>225</v>
      </c>
      <c r="B23" s="306" t="s">
        <v>407</v>
      </c>
      <c r="C23" s="87" t="s">
        <v>406</v>
      </c>
      <c r="D23" s="105"/>
      <c r="E23" s="158">
        <v>350</v>
      </c>
      <c r="F23" s="103">
        <v>159</v>
      </c>
      <c r="G23" s="159">
        <f t="shared" si="9"/>
        <v>509</v>
      </c>
      <c r="H23" s="88">
        <v>4</v>
      </c>
      <c r="I23" s="45">
        <f t="shared" si="10"/>
        <v>17</v>
      </c>
      <c r="J23" s="126"/>
      <c r="K23" s="158"/>
      <c r="L23" s="103"/>
      <c r="M23" s="295">
        <f t="shared" si="11"/>
      </c>
      <c r="N23" s="22"/>
      <c r="O23" s="30"/>
      <c r="P23" s="132">
        <f aca="true" t="shared" si="14" ref="P23:S28">IF(AND(ISNUMBER(E23),ISNUMBER(K23)),SUM(E23,K23),"")</f>
      </c>
      <c r="Q23" s="172">
        <f t="shared" si="14"/>
      </c>
      <c r="R23" s="46">
        <f t="shared" si="14"/>
      </c>
      <c r="S23" s="24">
        <f t="shared" si="14"/>
      </c>
      <c r="T23" s="47">
        <f t="shared" si="13"/>
      </c>
      <c r="V23" s="115">
        <f t="shared" si="6"/>
        <v>51058996</v>
      </c>
      <c r="W23" s="115">
        <f t="shared" si="7"/>
        <v>17</v>
      </c>
      <c r="X23" s="114">
        <f t="shared" si="8"/>
      </c>
      <c r="Y23" s="114">
        <f t="shared" si="5"/>
      </c>
    </row>
    <row r="24" spans="1:25" ht="18.75" customHeight="1">
      <c r="A24" s="26">
        <v>226</v>
      </c>
      <c r="B24" s="353" t="s">
        <v>595</v>
      </c>
      <c r="C24" s="87" t="s">
        <v>97</v>
      </c>
      <c r="D24" s="105"/>
      <c r="E24" s="158">
        <v>334</v>
      </c>
      <c r="F24" s="103">
        <v>168</v>
      </c>
      <c r="G24" s="159">
        <f t="shared" si="9"/>
        <v>502</v>
      </c>
      <c r="H24" s="88">
        <v>8</v>
      </c>
      <c r="I24" s="45">
        <f t="shared" si="10"/>
        <v>18</v>
      </c>
      <c r="J24" s="126"/>
      <c r="K24" s="158"/>
      <c r="L24" s="103"/>
      <c r="M24" s="159">
        <f t="shared" si="11"/>
      </c>
      <c r="N24" s="80"/>
      <c r="O24" s="30"/>
      <c r="P24" s="132">
        <f t="shared" si="14"/>
      </c>
      <c r="Q24" s="172">
        <f t="shared" si="14"/>
      </c>
      <c r="R24" s="46">
        <f t="shared" si="14"/>
      </c>
      <c r="S24" s="24">
        <f t="shared" si="14"/>
      </c>
      <c r="T24" s="47">
        <f t="shared" si="13"/>
      </c>
      <c r="V24" s="114">
        <f t="shared" si="6"/>
        <v>50367992</v>
      </c>
      <c r="W24" s="114">
        <f t="shared" si="7"/>
        <v>18</v>
      </c>
      <c r="X24" s="114">
        <f t="shared" si="8"/>
      </c>
      <c r="Y24" s="114">
        <f t="shared" si="5"/>
      </c>
    </row>
    <row r="25" spans="1:25" ht="18.75" customHeight="1">
      <c r="A25" s="26">
        <v>227</v>
      </c>
      <c r="B25" s="306" t="s">
        <v>328</v>
      </c>
      <c r="C25" s="87" t="s">
        <v>111</v>
      </c>
      <c r="D25" s="105">
        <v>0.4479166666666667</v>
      </c>
      <c r="E25" s="158">
        <v>337</v>
      </c>
      <c r="F25" s="103">
        <v>158</v>
      </c>
      <c r="G25" s="159">
        <f t="shared" si="9"/>
        <v>495</v>
      </c>
      <c r="H25" s="88">
        <v>12</v>
      </c>
      <c r="I25" s="45">
        <f t="shared" si="10"/>
        <v>19</v>
      </c>
      <c r="J25" s="126"/>
      <c r="K25" s="158"/>
      <c r="L25" s="103"/>
      <c r="M25" s="159">
        <f t="shared" si="11"/>
      </c>
      <c r="N25" s="22"/>
      <c r="O25" s="30"/>
      <c r="P25" s="132">
        <f t="shared" si="14"/>
      </c>
      <c r="Q25" s="172">
        <f t="shared" si="14"/>
      </c>
      <c r="R25" s="46">
        <f t="shared" si="14"/>
      </c>
      <c r="S25" s="24">
        <f t="shared" si="14"/>
      </c>
      <c r="T25" s="47">
        <f t="shared" si="13"/>
      </c>
      <c r="V25" s="114">
        <f t="shared" si="6"/>
        <v>49657988</v>
      </c>
      <c r="W25" s="114">
        <f t="shared" si="7"/>
        <v>19</v>
      </c>
      <c r="X25" s="114">
        <f t="shared" si="8"/>
      </c>
      <c r="Y25" s="114">
        <f t="shared" si="5"/>
      </c>
    </row>
    <row r="26" spans="1:25" ht="18.75" customHeight="1">
      <c r="A26" s="26">
        <v>228</v>
      </c>
      <c r="B26" s="465" t="s">
        <v>405</v>
      </c>
      <c r="C26" s="87" t="s">
        <v>56</v>
      </c>
      <c r="D26" s="105">
        <v>0.37152777777777773</v>
      </c>
      <c r="E26" s="158">
        <v>347</v>
      </c>
      <c r="F26" s="103">
        <v>146</v>
      </c>
      <c r="G26" s="159">
        <f t="shared" si="9"/>
        <v>493</v>
      </c>
      <c r="H26" s="88">
        <v>9</v>
      </c>
      <c r="I26" s="23">
        <f t="shared" si="10"/>
        <v>20</v>
      </c>
      <c r="J26" s="126"/>
      <c r="K26" s="158"/>
      <c r="L26" s="103"/>
      <c r="M26" s="159">
        <f t="shared" si="11"/>
      </c>
      <c r="N26" s="22"/>
      <c r="O26" s="30"/>
      <c r="P26" s="132">
        <f t="shared" si="14"/>
      </c>
      <c r="Q26" s="172">
        <f t="shared" si="14"/>
      </c>
      <c r="R26" s="46">
        <f t="shared" si="14"/>
      </c>
      <c r="S26" s="24">
        <f t="shared" si="14"/>
      </c>
      <c r="T26" s="47">
        <f t="shared" si="13"/>
      </c>
      <c r="V26" s="114">
        <f t="shared" si="6"/>
        <v>49445991</v>
      </c>
      <c r="W26" s="114">
        <f t="shared" si="7"/>
        <v>20</v>
      </c>
      <c r="X26" s="114">
        <f t="shared" si="8"/>
      </c>
      <c r="Y26" s="114">
        <f t="shared" si="5"/>
      </c>
    </row>
    <row r="27" spans="1:25" ht="18.75" customHeight="1">
      <c r="A27" s="26">
        <v>229</v>
      </c>
      <c r="B27" s="306" t="s">
        <v>266</v>
      </c>
      <c r="C27" s="87" t="s">
        <v>244</v>
      </c>
      <c r="D27" s="105"/>
      <c r="E27" s="158">
        <v>331</v>
      </c>
      <c r="F27" s="103">
        <v>159</v>
      </c>
      <c r="G27" s="159">
        <f t="shared" si="9"/>
        <v>490</v>
      </c>
      <c r="H27" s="88">
        <v>11</v>
      </c>
      <c r="I27" s="45">
        <f t="shared" si="10"/>
        <v>21</v>
      </c>
      <c r="J27" s="126"/>
      <c r="K27" s="158"/>
      <c r="L27" s="103"/>
      <c r="M27" s="295">
        <f t="shared" si="11"/>
      </c>
      <c r="N27" s="22"/>
      <c r="O27" s="36"/>
      <c r="P27" s="132">
        <f t="shared" si="14"/>
      </c>
      <c r="Q27" s="172">
        <f t="shared" si="14"/>
      </c>
      <c r="R27" s="46">
        <f t="shared" si="14"/>
      </c>
      <c r="S27" s="24">
        <f t="shared" si="14"/>
      </c>
      <c r="T27" s="47">
        <f t="shared" si="13"/>
      </c>
      <c r="V27" s="114">
        <f t="shared" si="6"/>
        <v>49158989</v>
      </c>
      <c r="W27" s="114">
        <f t="shared" si="7"/>
        <v>21</v>
      </c>
      <c r="X27" s="114">
        <f t="shared" si="8"/>
      </c>
      <c r="Y27" s="114">
        <f t="shared" si="5"/>
      </c>
    </row>
    <row r="28" spans="1:25" s="115" customFormat="1" ht="18.75" customHeight="1">
      <c r="A28" s="37">
        <v>230</v>
      </c>
      <c r="B28" s="317" t="s">
        <v>463</v>
      </c>
      <c r="C28" s="457" t="s">
        <v>145</v>
      </c>
      <c r="D28" s="229">
        <v>0.3333333333333333</v>
      </c>
      <c r="E28" s="296">
        <v>329</v>
      </c>
      <c r="F28" s="297">
        <v>138</v>
      </c>
      <c r="G28" s="298">
        <f t="shared" si="9"/>
        <v>467</v>
      </c>
      <c r="H28" s="90">
        <v>9</v>
      </c>
      <c r="I28" s="50">
        <f t="shared" si="10"/>
        <v>22</v>
      </c>
      <c r="J28" s="126"/>
      <c r="K28" s="38"/>
      <c r="L28" s="133"/>
      <c r="M28" s="49">
        <f t="shared" si="11"/>
      </c>
      <c r="N28" s="41"/>
      <c r="O28" s="30"/>
      <c r="P28" s="135">
        <f t="shared" si="14"/>
      </c>
      <c r="Q28" s="136">
        <f t="shared" si="14"/>
      </c>
      <c r="R28" s="51">
        <f t="shared" si="14"/>
      </c>
      <c r="S28" s="42">
        <f t="shared" si="14"/>
      </c>
      <c r="T28" s="52">
        <f t="shared" si="13"/>
      </c>
      <c r="U28" s="114"/>
      <c r="V28" s="114">
        <f t="shared" si="6"/>
        <v>46837991</v>
      </c>
      <c r="W28" s="114">
        <f t="shared" si="7"/>
        <v>22</v>
      </c>
      <c r="X28" s="114">
        <f t="shared" si="8"/>
      </c>
      <c r="Y28" s="114">
        <f t="shared" si="5"/>
      </c>
    </row>
    <row r="29" spans="16:20" ht="12.75">
      <c r="P29" s="114"/>
      <c r="Q29" s="114"/>
      <c r="R29" s="114"/>
      <c r="T29" s="114"/>
    </row>
    <row r="30" spans="2:20" ht="12.75">
      <c r="B30" s="543" t="s">
        <v>572</v>
      </c>
      <c r="C30" s="228"/>
      <c r="N30" s="114"/>
      <c r="O30" s="114"/>
      <c r="P30" s="114"/>
      <c r="R30" s="114"/>
      <c r="S30" s="114"/>
      <c r="T30" s="114"/>
    </row>
    <row r="31" spans="19:20" ht="12.75">
      <c r="S31" s="114"/>
      <c r="T31" s="114"/>
    </row>
    <row r="32" spans="2:20" ht="12.75">
      <c r="B32" s="120"/>
      <c r="C32" s="120"/>
      <c r="S32" s="114"/>
      <c r="T32" s="114"/>
    </row>
  </sheetData>
  <sheetProtection password="CD4A" sheet="1"/>
  <mergeCells count="1">
    <mergeCell ref="A1:T1"/>
  </mergeCells>
  <conditionalFormatting sqref="L28">
    <cfRule type="cellIs" priority="88" dxfId="5" operator="lessThan" stopIfTrue="1">
      <formula>125</formula>
    </cfRule>
    <cfRule type="cellIs" priority="89" dxfId="7" operator="between" stopIfTrue="1">
      <formula>125</formula>
      <formula>149</formula>
    </cfRule>
    <cfRule type="cellIs" priority="90" dxfId="1" operator="greaterThanOrEqual" stopIfTrue="1">
      <formula>150</formula>
    </cfRule>
  </conditionalFormatting>
  <conditionalFormatting sqref="K28">
    <cfRule type="cellIs" priority="91" dxfId="5" operator="lessThan" stopIfTrue="1">
      <formula>275</formula>
    </cfRule>
    <cfRule type="cellIs" priority="92" dxfId="7" operator="between" stopIfTrue="1">
      <formula>275</formula>
      <formula>299</formula>
    </cfRule>
    <cfRule type="cellIs" priority="93" dxfId="1" operator="greaterThanOrEqual" stopIfTrue="1">
      <formula>300</formula>
    </cfRule>
  </conditionalFormatting>
  <conditionalFormatting sqref="N13 N24:N27">
    <cfRule type="cellIs" priority="99" dxfId="1" operator="equal" stopIfTrue="1">
      <formula>0</formula>
    </cfRule>
    <cfRule type="cellIs" priority="100" dxfId="7" operator="equal" stopIfTrue="1">
      <formula>1</formula>
    </cfRule>
    <cfRule type="cellIs" priority="101" dxfId="58" operator="greaterThan" stopIfTrue="1">
      <formula>1</formula>
    </cfRule>
  </conditionalFormatting>
  <conditionalFormatting sqref="S7:S28">
    <cfRule type="cellIs" priority="105" dxfId="1" operator="equal" stopIfTrue="1">
      <formula>0</formula>
    </cfRule>
  </conditionalFormatting>
  <conditionalFormatting sqref="M28">
    <cfRule type="cellIs" priority="110" dxfId="1" operator="greaterThanOrEqual" stopIfTrue="1">
      <formula>450</formula>
    </cfRule>
    <cfRule type="cellIs" priority="111" dxfId="7" operator="greaterThanOrEqual" stopIfTrue="1">
      <formula>400</formula>
    </cfRule>
  </conditionalFormatting>
  <conditionalFormatting sqref="R13:R28">
    <cfRule type="cellIs" priority="112" dxfId="1" operator="greaterThanOrEqual" stopIfTrue="1">
      <formula>900</formula>
    </cfRule>
    <cfRule type="cellIs" priority="113" dxfId="7" operator="greaterThanOrEqual" stopIfTrue="1">
      <formula>800</formula>
    </cfRule>
  </conditionalFormatting>
  <conditionalFormatting sqref="Q13:Q28">
    <cfRule type="cellIs" priority="114" dxfId="1" operator="greaterThanOrEqual" stopIfTrue="1">
      <formula>300</formula>
    </cfRule>
    <cfRule type="cellIs" priority="115" dxfId="7" operator="greaterThanOrEqual" stopIfTrue="1">
      <formula>250</formula>
    </cfRule>
  </conditionalFormatting>
  <conditionalFormatting sqref="P13:P28">
    <cfRule type="cellIs" priority="116" dxfId="1" operator="greaterThanOrEqual" stopIfTrue="1">
      <formula>600</formula>
    </cfRule>
    <cfRule type="cellIs" priority="117" dxfId="7" operator="greaterThanOrEqual" stopIfTrue="1">
      <formula>550</formula>
    </cfRule>
  </conditionalFormatting>
  <conditionalFormatting sqref="T7:T28">
    <cfRule type="cellIs" priority="83" dxfId="48" operator="between" stopIfTrue="1">
      <formula>1</formula>
      <formula>3</formula>
    </cfRule>
    <cfRule type="cellIs" priority="84" dxfId="5" operator="between" stopIfTrue="1">
      <formula>4</formula>
      <formula>6</formula>
    </cfRule>
  </conditionalFormatting>
  <conditionalFormatting sqref="I7:I28">
    <cfRule type="cellIs" priority="79" dxfId="7" operator="between" stopIfTrue="1">
      <formula>1</formula>
      <formula>6</formula>
    </cfRule>
    <cfRule type="cellIs" priority="80" dxfId="5" operator="greaterThanOrEqual" stopIfTrue="1">
      <formula>7</formula>
    </cfRule>
  </conditionalFormatting>
  <conditionalFormatting sqref="M13:M27">
    <cfRule type="cellIs" priority="66" dxfId="5" operator="lessThan" stopIfTrue="1">
      <formula>500</formula>
    </cfRule>
    <cfRule type="cellIs" priority="67" dxfId="7" operator="between" stopIfTrue="1">
      <formula>501</formula>
      <formula>549</formula>
    </cfRule>
    <cfRule type="cellIs" priority="68" dxfId="1" operator="greaterThanOrEqual" stopIfTrue="1">
      <formula>550</formula>
    </cfRule>
  </conditionalFormatting>
  <conditionalFormatting sqref="L13:L27">
    <cfRule type="cellIs" priority="69" dxfId="5" operator="lessThan" stopIfTrue="1">
      <formula>140</formula>
    </cfRule>
    <cfRule type="cellIs" priority="70" dxfId="7" operator="between" stopIfTrue="1">
      <formula>140</formula>
      <formula>199</formula>
    </cfRule>
    <cfRule type="cellIs" priority="71" dxfId="1" operator="greaterThanOrEqual" stopIfTrue="1">
      <formula>200</formula>
    </cfRule>
  </conditionalFormatting>
  <conditionalFormatting sqref="K13:K27">
    <cfRule type="cellIs" priority="63" dxfId="5" operator="lessThan" stopIfTrue="1">
      <formula>360</formula>
    </cfRule>
    <cfRule type="cellIs" priority="64" dxfId="4" operator="between" stopIfTrue="1">
      <formula>360</formula>
      <formula>399</formula>
    </cfRule>
    <cfRule type="cellIs" priority="65" dxfId="3" operator="greaterThanOrEqual" stopIfTrue="1">
      <formula>400</formula>
    </cfRule>
  </conditionalFormatting>
  <conditionalFormatting sqref="N9">
    <cfRule type="cellIs" priority="54" dxfId="1" operator="equal" stopIfTrue="1">
      <formula>0</formula>
    </cfRule>
    <cfRule type="cellIs" priority="55" dxfId="7" operator="equal" stopIfTrue="1">
      <formula>1</formula>
    </cfRule>
    <cfRule type="cellIs" priority="56" dxfId="58" operator="greaterThan" stopIfTrue="1">
      <formula>1</formula>
    </cfRule>
  </conditionalFormatting>
  <conditionalFormatting sqref="R7">
    <cfRule type="cellIs" priority="57" dxfId="1" operator="greaterThanOrEqual" stopIfTrue="1">
      <formula>1100</formula>
    </cfRule>
    <cfRule type="cellIs" priority="58" dxfId="7" operator="between" stopIfTrue="1">
      <formula>1000</formula>
      <formula>1099</formula>
    </cfRule>
  </conditionalFormatting>
  <conditionalFormatting sqref="Q7">
    <cfRule type="cellIs" priority="59" dxfId="1" operator="greaterThanOrEqual" stopIfTrue="1">
      <formula>400</formula>
    </cfRule>
    <cfRule type="cellIs" priority="60" dxfId="7" operator="between" stopIfTrue="1">
      <formula>280</formula>
      <formula>399</formula>
    </cfRule>
  </conditionalFormatting>
  <conditionalFormatting sqref="P7">
    <cfRule type="cellIs" priority="61" dxfId="1" operator="greaterThanOrEqual" stopIfTrue="1">
      <formula>800</formula>
    </cfRule>
    <cfRule type="cellIs" priority="62" dxfId="7" operator="between" stopIfTrue="1">
      <formula>720</formula>
      <formula>799</formula>
    </cfRule>
  </conditionalFormatting>
  <conditionalFormatting sqref="M7:M12">
    <cfRule type="cellIs" priority="48" dxfId="5" operator="lessThan" stopIfTrue="1">
      <formula>500</formula>
    </cfRule>
    <cfRule type="cellIs" priority="49" dxfId="7" operator="between" stopIfTrue="1">
      <formula>501</formula>
      <formula>549</formula>
    </cfRule>
    <cfRule type="cellIs" priority="50" dxfId="1" operator="greaterThanOrEqual" stopIfTrue="1">
      <formula>550</formula>
    </cfRule>
  </conditionalFormatting>
  <conditionalFormatting sqref="L7:L12">
    <cfRule type="cellIs" priority="51" dxfId="5" operator="lessThan" stopIfTrue="1">
      <formula>140</formula>
    </cfRule>
    <cfRule type="cellIs" priority="52" dxfId="7" operator="between" stopIfTrue="1">
      <formula>140</formula>
      <formula>199</formula>
    </cfRule>
    <cfRule type="cellIs" priority="53" dxfId="1" operator="greaterThanOrEqual" stopIfTrue="1">
      <formula>200</formula>
    </cfRule>
  </conditionalFormatting>
  <conditionalFormatting sqref="K7:K12">
    <cfRule type="cellIs" priority="45" dxfId="5" operator="lessThan" stopIfTrue="1">
      <formula>360</formula>
    </cfRule>
    <cfRule type="cellIs" priority="46" dxfId="4" operator="between" stopIfTrue="1">
      <formula>360</formula>
      <formula>399</formula>
    </cfRule>
    <cfRule type="cellIs" priority="47" dxfId="3" operator="greaterThanOrEqual" stopIfTrue="1">
      <formula>400</formula>
    </cfRule>
  </conditionalFormatting>
  <conditionalFormatting sqref="P7">
    <cfRule type="cellIs" priority="44" dxfId="5" operator="lessThan" stopIfTrue="1">
      <formula>720</formula>
    </cfRule>
  </conditionalFormatting>
  <conditionalFormatting sqref="Q7">
    <cfRule type="cellIs" priority="43" dxfId="5" operator="lessThan" stopIfTrue="1">
      <formula>280</formula>
    </cfRule>
  </conditionalFormatting>
  <conditionalFormatting sqref="R7">
    <cfRule type="cellIs" priority="42" dxfId="5" operator="lessThan" stopIfTrue="1">
      <formula>1000</formula>
    </cfRule>
  </conditionalFormatting>
  <conditionalFormatting sqref="R8">
    <cfRule type="cellIs" priority="36" dxfId="1" operator="greaterThanOrEqual" stopIfTrue="1">
      <formula>1100</formula>
    </cfRule>
    <cfRule type="cellIs" priority="37" dxfId="7" operator="between" stopIfTrue="1">
      <formula>1000</formula>
      <formula>1099</formula>
    </cfRule>
  </conditionalFormatting>
  <conditionalFormatting sqref="Q8">
    <cfRule type="cellIs" priority="38" dxfId="1" operator="greaterThanOrEqual" stopIfTrue="1">
      <formula>400</formula>
    </cfRule>
    <cfRule type="cellIs" priority="39" dxfId="7" operator="between" stopIfTrue="1">
      <formula>280</formula>
      <formula>399</formula>
    </cfRule>
  </conditionalFormatting>
  <conditionalFormatting sqref="P8">
    <cfRule type="cellIs" priority="40" dxfId="1" operator="greaterThanOrEqual" stopIfTrue="1">
      <formula>800</formula>
    </cfRule>
    <cfRule type="cellIs" priority="41" dxfId="7" operator="between" stopIfTrue="1">
      <formula>720</formula>
      <formula>799</formula>
    </cfRule>
  </conditionalFormatting>
  <conditionalFormatting sqref="P8">
    <cfRule type="cellIs" priority="35" dxfId="5" operator="lessThan" stopIfTrue="1">
      <formula>720</formula>
    </cfRule>
  </conditionalFormatting>
  <conditionalFormatting sqref="Q8">
    <cfRule type="cellIs" priority="34" dxfId="5" operator="lessThan" stopIfTrue="1">
      <formula>280</formula>
    </cfRule>
  </conditionalFormatting>
  <conditionalFormatting sqref="R8">
    <cfRule type="cellIs" priority="33" dxfId="5" operator="lessThan" stopIfTrue="1">
      <formula>1000</formula>
    </cfRule>
  </conditionalFormatting>
  <conditionalFormatting sqref="R9:R12">
    <cfRule type="cellIs" priority="27" dxfId="1" operator="greaterThanOrEqual" stopIfTrue="1">
      <formula>1100</formula>
    </cfRule>
    <cfRule type="cellIs" priority="28" dxfId="7" operator="between" stopIfTrue="1">
      <formula>1000</formula>
      <formula>1099</formula>
    </cfRule>
  </conditionalFormatting>
  <conditionalFormatting sqref="Q9:Q12">
    <cfRule type="cellIs" priority="29" dxfId="1" operator="greaterThanOrEqual" stopIfTrue="1">
      <formula>400</formula>
    </cfRule>
    <cfRule type="cellIs" priority="30" dxfId="7" operator="between" stopIfTrue="1">
      <formula>280</formula>
      <formula>399</formula>
    </cfRule>
  </conditionalFormatting>
  <conditionalFormatting sqref="P9:P12">
    <cfRule type="cellIs" priority="31" dxfId="1" operator="greaterThanOrEqual" stopIfTrue="1">
      <formula>800</formula>
    </cfRule>
    <cfRule type="cellIs" priority="32" dxfId="7" operator="between" stopIfTrue="1">
      <formula>720</formula>
      <formula>799</formula>
    </cfRule>
  </conditionalFormatting>
  <conditionalFormatting sqref="P9:P12">
    <cfRule type="cellIs" priority="26" dxfId="5" operator="lessThan" stopIfTrue="1">
      <formula>720</formula>
    </cfRule>
  </conditionalFormatting>
  <conditionalFormatting sqref="Q9:Q12">
    <cfRule type="cellIs" priority="25" dxfId="5" operator="lessThan" stopIfTrue="1">
      <formula>280</formula>
    </cfRule>
  </conditionalFormatting>
  <conditionalFormatting sqref="R9:R12">
    <cfRule type="cellIs" priority="24" dxfId="5" operator="lessThan" stopIfTrue="1">
      <formula>1000</formula>
    </cfRule>
  </conditionalFormatting>
  <conditionalFormatting sqref="G7:G28">
    <cfRule type="cellIs" priority="15" dxfId="725" operator="lessThan" stopIfTrue="1">
      <formula>500</formula>
    </cfRule>
    <cfRule type="cellIs" priority="16" dxfId="7" operator="between" stopIfTrue="1">
      <formula>501</formula>
      <formula>549</formula>
    </cfRule>
    <cfRule type="cellIs" priority="17" dxfId="1" operator="greaterThanOrEqual" stopIfTrue="1">
      <formula>550</formula>
    </cfRule>
  </conditionalFormatting>
  <conditionalFormatting sqref="K7:L28 N7:N28">
    <cfRule type="cellIs" priority="14" dxfId="0" operator="equal" stopIfTrue="1">
      <formula>""</formula>
    </cfRule>
  </conditionalFormatting>
  <conditionalFormatting sqref="E28">
    <cfRule type="cellIs" priority="10" dxfId="1" operator="greaterThanOrEqual" stopIfTrue="1">
      <formula>300</formula>
    </cfRule>
    <cfRule type="cellIs" priority="11" dxfId="7" operator="greaterThanOrEqual" stopIfTrue="1">
      <formula>275</formula>
    </cfRule>
  </conditionalFormatting>
  <conditionalFormatting sqref="F28">
    <cfRule type="cellIs" priority="12" dxfId="1" operator="greaterThanOrEqual" stopIfTrue="1">
      <formula>150</formula>
    </cfRule>
    <cfRule type="cellIs" priority="13" dxfId="7" operator="greaterThanOrEqual" stopIfTrue="1">
      <formula>125</formula>
    </cfRule>
  </conditionalFormatting>
  <conditionalFormatting sqref="E7:E27">
    <cfRule type="cellIs" priority="7" dxfId="5" operator="lessThan" stopIfTrue="1">
      <formula>360</formula>
    </cfRule>
    <cfRule type="cellIs" priority="8" dxfId="4" operator="between" stopIfTrue="1">
      <formula>360</formula>
      <formula>399</formula>
    </cfRule>
    <cfRule type="cellIs" priority="9" dxfId="3" operator="greaterThanOrEqual" stopIfTrue="1">
      <formula>400</formula>
    </cfRule>
  </conditionalFormatting>
  <conditionalFormatting sqref="F7:F27">
    <cfRule type="cellIs" priority="4" dxfId="5" operator="lessThan" stopIfTrue="1">
      <formula>140</formula>
    </cfRule>
    <cfRule type="cellIs" priority="5" dxfId="7" operator="between" stopIfTrue="1">
      <formula>140</formula>
      <formula>199</formula>
    </cfRule>
    <cfRule type="cellIs" priority="6" dxfId="1" operator="greaterThanOrEqual" stopIfTrue="1">
      <formula>200</formula>
    </cfRule>
  </conditionalFormatting>
  <conditionalFormatting sqref="E7:F28">
    <cfRule type="cellIs" priority="3" dxfId="0" operator="equal" stopIfTrue="1">
      <formula>""</formula>
    </cfRule>
  </conditionalFormatting>
  <conditionalFormatting sqref="H7:H28">
    <cfRule type="cellIs" priority="2" dxfId="1" operator="equal" stopIfTrue="1">
      <formula>0</formula>
    </cfRule>
  </conditionalFormatting>
  <conditionalFormatting sqref="H7:H28">
    <cfRule type="cellIs" priority="1" dxfId="0" operator="equal" stopIfTrue="1">
      <formula>""</formula>
    </cfRule>
  </conditionalFormatting>
  <printOptions horizontalCentered="1"/>
  <pageMargins left="0.3937007874015748" right="0.15748031496062992" top="0.3937007874015748" bottom="0.4724409448818898" header="0.3937007874015748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4">
      <selection activeCell="B9" sqref="B9:C9"/>
    </sheetView>
  </sheetViews>
  <sheetFormatPr defaultColWidth="11.421875" defaultRowHeight="12.75"/>
  <cols>
    <col min="1" max="1" width="3.421875" style="120" customWidth="1"/>
    <col min="2" max="2" width="24.140625" style="114" customWidth="1"/>
    <col min="3" max="3" width="20.140625" style="114" customWidth="1"/>
    <col min="4" max="4" width="4.57421875" style="120" customWidth="1"/>
    <col min="5" max="7" width="5.8515625" style="120" customWidth="1"/>
    <col min="8" max="9" width="3.8515625" style="120" customWidth="1"/>
    <col min="10" max="10" width="0.9921875" style="120" customWidth="1"/>
    <col min="11" max="13" width="6.28125" style="120" customWidth="1"/>
    <col min="14" max="14" width="4.00390625" style="120" customWidth="1"/>
    <col min="15" max="15" width="0.9921875" style="120" customWidth="1"/>
    <col min="16" max="17" width="6.28125" style="120" customWidth="1"/>
    <col min="18" max="18" width="7.28125" style="120" customWidth="1"/>
    <col min="19" max="20" width="4.7109375" style="120" customWidth="1"/>
    <col min="21" max="21" width="2.57421875" style="114" hidden="1" customWidth="1"/>
    <col min="22" max="22" width="11.421875" style="114" hidden="1" customWidth="1"/>
    <col min="23" max="23" width="5.7109375" style="114" hidden="1" customWidth="1"/>
    <col min="24" max="24" width="11.421875" style="114" hidden="1" customWidth="1"/>
    <col min="25" max="25" width="5.7109375" style="114" hidden="1" customWidth="1"/>
    <col min="26" max="26" width="7.57421875" style="114" customWidth="1"/>
    <col min="27" max="16384" width="11.421875" style="114" customWidth="1"/>
  </cols>
  <sheetData>
    <row r="1" spans="1:21" ht="24" customHeight="1">
      <c r="A1" s="683" t="s">
        <v>123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119"/>
    </row>
    <row r="2" ht="15.75" customHeight="1"/>
    <row r="3" spans="1:14" s="115" customFormat="1" ht="15.75" customHeight="1">
      <c r="A3" s="3" t="s">
        <v>128</v>
      </c>
      <c r="D3" s="4" t="s">
        <v>150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15.75" customHeight="1"/>
    <row r="5" spans="1:20" s="115" customFormat="1" ht="18.75" customHeight="1">
      <c r="A5" s="5" t="s">
        <v>28</v>
      </c>
      <c r="B5" s="6"/>
      <c r="C5" s="7"/>
      <c r="D5" s="8" t="s">
        <v>65</v>
      </c>
      <c r="E5" s="121"/>
      <c r="F5" s="121"/>
      <c r="G5" s="121"/>
      <c r="H5" s="121"/>
      <c r="I5" s="9"/>
      <c r="J5" s="122"/>
      <c r="K5" s="8" t="s">
        <v>64</v>
      </c>
      <c r="L5" s="121"/>
      <c r="M5" s="121"/>
      <c r="N5" s="123"/>
      <c r="O5" s="124"/>
      <c r="P5" s="8" t="s">
        <v>2</v>
      </c>
      <c r="Q5" s="121"/>
      <c r="R5" s="121"/>
      <c r="S5" s="121"/>
      <c r="T5" s="123"/>
    </row>
    <row r="6" spans="1:22" s="18" customFormat="1" ht="18.75" customHeight="1">
      <c r="A6" s="10" t="s">
        <v>3</v>
      </c>
      <c r="B6" s="11" t="s">
        <v>4</v>
      </c>
      <c r="C6" s="12" t="s">
        <v>5</v>
      </c>
      <c r="D6" s="4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J6" s="16"/>
      <c r="K6" s="14" t="s">
        <v>7</v>
      </c>
      <c r="L6" s="14" t="s">
        <v>8</v>
      </c>
      <c r="M6" s="14" t="s">
        <v>9</v>
      </c>
      <c r="N6" s="15" t="s">
        <v>10</v>
      </c>
      <c r="O6" s="16"/>
      <c r="P6" s="17" t="s">
        <v>7</v>
      </c>
      <c r="Q6" s="14" t="s">
        <v>12</v>
      </c>
      <c r="R6" s="14" t="s">
        <v>13</v>
      </c>
      <c r="S6" s="14" t="s">
        <v>10</v>
      </c>
      <c r="T6" s="15" t="s">
        <v>14</v>
      </c>
      <c r="V6" s="115" t="s">
        <v>24</v>
      </c>
    </row>
    <row r="7" spans="1:26" s="115" customFormat="1" ht="18.75" customHeight="1">
      <c r="A7" s="19">
        <v>231</v>
      </c>
      <c r="B7" s="286" t="s">
        <v>410</v>
      </c>
      <c r="C7" s="32" t="s">
        <v>15</v>
      </c>
      <c r="D7" s="104"/>
      <c r="E7" s="158">
        <v>366</v>
      </c>
      <c r="F7" s="103">
        <v>154</v>
      </c>
      <c r="G7" s="159">
        <f aca="true" t="shared" si="0" ref="G7:G12">IF(SUM(E7,F7)&gt;0,SUM(E7,F7),"")</f>
        <v>520</v>
      </c>
      <c r="H7" s="88">
        <v>9</v>
      </c>
      <c r="I7" s="45">
        <f aca="true" t="shared" si="1" ref="I7:I12">IF(W7&gt;0,W7,"")</f>
        <v>2</v>
      </c>
      <c r="J7" s="126"/>
      <c r="K7" s="158">
        <v>363</v>
      </c>
      <c r="L7" s="103">
        <v>174</v>
      </c>
      <c r="M7" s="159">
        <f aca="true" t="shared" si="2" ref="M7:M12">IF(SUM(K7,L7)&gt;0,SUM(K7,L7),"")</f>
        <v>537</v>
      </c>
      <c r="N7" s="88">
        <v>7</v>
      </c>
      <c r="O7" s="30"/>
      <c r="P7" s="127">
        <f aca="true" t="shared" si="3" ref="P7:S12">IF(AND(ISNUMBER(E7),ISNUMBER(K7)),SUM(E7,K7),"")</f>
        <v>729</v>
      </c>
      <c r="Q7" s="128">
        <f t="shared" si="3"/>
        <v>328</v>
      </c>
      <c r="R7" s="81">
        <f t="shared" si="3"/>
        <v>1057</v>
      </c>
      <c r="S7" s="241">
        <f t="shared" si="3"/>
        <v>16</v>
      </c>
      <c r="T7" s="47">
        <f aca="true" t="shared" si="4" ref="T7:T12">IF(Y7&gt;0,Y7,"")</f>
        <v>1</v>
      </c>
      <c r="U7" s="117"/>
      <c r="V7" s="114">
        <f>IF(SUM(G7)&gt;0,100000*G7+1000*F7-H7,"")</f>
        <v>52153991</v>
      </c>
      <c r="W7" s="114">
        <f>IF(SUM(G7)&gt;0,RANK(V7,$V$7:$V$28,0),"")</f>
        <v>2</v>
      </c>
      <c r="X7" s="114">
        <f aca="true" t="shared" si="5" ref="X7:X12">IF(AND(SUM(Q7)&gt;0,ISNUMBER(S7)),100000*R7+1000*Q7-S7,"")</f>
        <v>106027984</v>
      </c>
      <c r="Y7" s="114">
        <f aca="true" t="shared" si="6" ref="Y7:Y12">IF(AND(SUM(Q7)&gt;0,ISNUMBER(S7)),RANK(X7,$X$7:$X$28,0),"")</f>
        <v>1</v>
      </c>
      <c r="Z7" s="638" t="s">
        <v>622</v>
      </c>
    </row>
    <row r="8" spans="1:26" ht="18.75" customHeight="1">
      <c r="A8" s="26">
        <v>232</v>
      </c>
      <c r="B8" s="542" t="s">
        <v>269</v>
      </c>
      <c r="C8" s="526" t="s">
        <v>223</v>
      </c>
      <c r="D8" s="105"/>
      <c r="E8" s="158">
        <v>362</v>
      </c>
      <c r="F8" s="103">
        <v>166</v>
      </c>
      <c r="G8" s="159">
        <f t="shared" si="0"/>
        <v>528</v>
      </c>
      <c r="H8" s="88">
        <v>8</v>
      </c>
      <c r="I8" s="45">
        <f t="shared" si="1"/>
        <v>1</v>
      </c>
      <c r="J8" s="126"/>
      <c r="K8" s="158">
        <v>342</v>
      </c>
      <c r="L8" s="103">
        <v>158</v>
      </c>
      <c r="M8" s="159">
        <f t="shared" si="2"/>
        <v>500</v>
      </c>
      <c r="N8" s="88">
        <v>7</v>
      </c>
      <c r="O8" s="30"/>
      <c r="P8" s="132">
        <f t="shared" si="3"/>
        <v>704</v>
      </c>
      <c r="Q8" s="299">
        <f t="shared" si="3"/>
        <v>324</v>
      </c>
      <c r="R8" s="46">
        <f t="shared" si="3"/>
        <v>1028</v>
      </c>
      <c r="S8" s="241">
        <f t="shared" si="3"/>
        <v>15</v>
      </c>
      <c r="T8" s="47">
        <f t="shared" si="4"/>
        <v>2</v>
      </c>
      <c r="U8" s="117"/>
      <c r="V8" s="114">
        <f>IF(SUM(G8)&gt;0,100000*G8+1000*F8-H8,"")</f>
        <v>52965992</v>
      </c>
      <c r="W8" s="114">
        <f>IF(SUM(G8)&gt;0,RANK(V8,$V$7:$V$28,0),"")</f>
        <v>1</v>
      </c>
      <c r="X8" s="114">
        <f t="shared" si="5"/>
        <v>103123985</v>
      </c>
      <c r="Y8" s="114">
        <f t="shared" si="6"/>
        <v>2</v>
      </c>
      <c r="Z8" s="139"/>
    </row>
    <row r="9" spans="1:26" ht="18.75" customHeight="1">
      <c r="A9" s="26">
        <v>233</v>
      </c>
      <c r="B9" s="286" t="s">
        <v>336</v>
      </c>
      <c r="C9" s="32" t="s">
        <v>335</v>
      </c>
      <c r="D9" s="104"/>
      <c r="E9" s="158">
        <v>359</v>
      </c>
      <c r="F9" s="103">
        <v>139</v>
      </c>
      <c r="G9" s="159">
        <f t="shared" si="0"/>
        <v>498</v>
      </c>
      <c r="H9" s="88">
        <v>12</v>
      </c>
      <c r="I9" s="45">
        <f t="shared" si="1"/>
        <v>6</v>
      </c>
      <c r="J9" s="126"/>
      <c r="K9" s="158">
        <v>356</v>
      </c>
      <c r="L9" s="103">
        <v>172</v>
      </c>
      <c r="M9" s="159">
        <f t="shared" si="2"/>
        <v>528</v>
      </c>
      <c r="N9" s="88">
        <v>7</v>
      </c>
      <c r="O9" s="126"/>
      <c r="P9" s="132">
        <f t="shared" si="3"/>
        <v>715</v>
      </c>
      <c r="Q9" s="299">
        <f t="shared" si="3"/>
        <v>311</v>
      </c>
      <c r="R9" s="46">
        <f t="shared" si="3"/>
        <v>1026</v>
      </c>
      <c r="S9" s="241">
        <f t="shared" si="3"/>
        <v>19</v>
      </c>
      <c r="T9" s="47">
        <f t="shared" si="4"/>
        <v>3</v>
      </c>
      <c r="U9" s="117"/>
      <c r="V9" s="117">
        <f aca="true" t="shared" si="7" ref="V9:V23">IF(SUM(G9)&gt;0,100000*G9+1000*F9-H9,"")</f>
        <v>49938988</v>
      </c>
      <c r="W9" s="117">
        <f aca="true" t="shared" si="8" ref="W9:W23">IF(SUM(G9)&gt;0,RANK(V9,$V$7:$V$28,0),"")</f>
        <v>6</v>
      </c>
      <c r="X9" s="114">
        <f t="shared" si="5"/>
        <v>102910981</v>
      </c>
      <c r="Y9" s="114">
        <f t="shared" si="6"/>
        <v>3</v>
      </c>
      <c r="Z9" s="638" t="s">
        <v>622</v>
      </c>
    </row>
    <row r="10" spans="1:26" ht="18.75" customHeight="1">
      <c r="A10" s="26">
        <v>234</v>
      </c>
      <c r="B10" s="306" t="s">
        <v>338</v>
      </c>
      <c r="C10" s="32" t="s">
        <v>54</v>
      </c>
      <c r="D10" s="83"/>
      <c r="E10" s="158">
        <v>326</v>
      </c>
      <c r="F10" s="103">
        <v>186</v>
      </c>
      <c r="G10" s="159">
        <f t="shared" si="0"/>
        <v>512</v>
      </c>
      <c r="H10" s="88">
        <v>7</v>
      </c>
      <c r="I10" s="45">
        <f t="shared" si="1"/>
        <v>3</v>
      </c>
      <c r="J10" s="126"/>
      <c r="K10" s="158">
        <v>351</v>
      </c>
      <c r="L10" s="103">
        <v>127</v>
      </c>
      <c r="M10" s="159">
        <f t="shared" si="2"/>
        <v>478</v>
      </c>
      <c r="N10" s="88">
        <v>18</v>
      </c>
      <c r="O10" s="30"/>
      <c r="P10" s="132">
        <f t="shared" si="3"/>
        <v>677</v>
      </c>
      <c r="Q10" s="299">
        <f t="shared" si="3"/>
        <v>313</v>
      </c>
      <c r="R10" s="46">
        <f t="shared" si="3"/>
        <v>990</v>
      </c>
      <c r="S10" s="241">
        <f t="shared" si="3"/>
        <v>25</v>
      </c>
      <c r="T10" s="47">
        <f t="shared" si="4"/>
        <v>4</v>
      </c>
      <c r="U10" s="117"/>
      <c r="V10" s="117">
        <f t="shared" si="7"/>
        <v>51385993</v>
      </c>
      <c r="W10" s="117">
        <f t="shared" si="8"/>
        <v>3</v>
      </c>
      <c r="X10" s="114">
        <f t="shared" si="5"/>
        <v>99312975</v>
      </c>
      <c r="Y10" s="114">
        <f t="shared" si="6"/>
        <v>4</v>
      </c>
      <c r="Z10" s="139"/>
    </row>
    <row r="11" spans="1:26" ht="18.75" customHeight="1">
      <c r="A11" s="26">
        <v>235</v>
      </c>
      <c r="B11" s="307" t="s">
        <v>103</v>
      </c>
      <c r="C11" s="32" t="s">
        <v>104</v>
      </c>
      <c r="D11" s="105"/>
      <c r="E11" s="158">
        <v>336</v>
      </c>
      <c r="F11" s="103">
        <v>167</v>
      </c>
      <c r="G11" s="159">
        <f t="shared" si="0"/>
        <v>503</v>
      </c>
      <c r="H11" s="88">
        <v>7</v>
      </c>
      <c r="I11" s="45">
        <f t="shared" si="1"/>
        <v>5</v>
      </c>
      <c r="J11" s="126"/>
      <c r="K11" s="158">
        <v>342</v>
      </c>
      <c r="L11" s="103">
        <v>139</v>
      </c>
      <c r="M11" s="159">
        <f t="shared" si="2"/>
        <v>481</v>
      </c>
      <c r="N11" s="88">
        <v>14</v>
      </c>
      <c r="O11" s="30"/>
      <c r="P11" s="132">
        <f t="shared" si="3"/>
        <v>678</v>
      </c>
      <c r="Q11" s="299">
        <f t="shared" si="3"/>
        <v>306</v>
      </c>
      <c r="R11" s="46">
        <f t="shared" si="3"/>
        <v>984</v>
      </c>
      <c r="S11" s="241">
        <f t="shared" si="3"/>
        <v>21</v>
      </c>
      <c r="T11" s="47">
        <f t="shared" si="4"/>
        <v>5</v>
      </c>
      <c r="U11" s="117"/>
      <c r="V11" s="117">
        <f t="shared" si="7"/>
        <v>50466993</v>
      </c>
      <c r="W11" s="117">
        <f t="shared" si="8"/>
        <v>5</v>
      </c>
      <c r="X11" s="114">
        <f t="shared" si="5"/>
        <v>98705979</v>
      </c>
      <c r="Y11" s="114">
        <f t="shared" si="6"/>
        <v>5</v>
      </c>
      <c r="Z11" s="117"/>
    </row>
    <row r="12" spans="1:26" ht="18.75" customHeight="1">
      <c r="A12" s="26">
        <v>236</v>
      </c>
      <c r="B12" s="542" t="s">
        <v>384</v>
      </c>
      <c r="C12" s="526" t="s">
        <v>49</v>
      </c>
      <c r="D12" s="105">
        <v>0.6006944444444444</v>
      </c>
      <c r="E12" s="158">
        <v>370</v>
      </c>
      <c r="F12" s="103">
        <v>135</v>
      </c>
      <c r="G12" s="159">
        <f t="shared" si="0"/>
        <v>505</v>
      </c>
      <c r="H12" s="88">
        <v>8</v>
      </c>
      <c r="I12" s="45">
        <f t="shared" si="1"/>
        <v>4</v>
      </c>
      <c r="J12" s="126"/>
      <c r="K12" s="158">
        <v>314</v>
      </c>
      <c r="L12" s="103">
        <v>130</v>
      </c>
      <c r="M12" s="159">
        <f t="shared" si="2"/>
        <v>444</v>
      </c>
      <c r="N12" s="88">
        <v>10</v>
      </c>
      <c r="O12" s="126"/>
      <c r="P12" s="132">
        <f t="shared" si="3"/>
        <v>684</v>
      </c>
      <c r="Q12" s="299">
        <f t="shared" si="3"/>
        <v>265</v>
      </c>
      <c r="R12" s="46">
        <f t="shared" si="3"/>
        <v>949</v>
      </c>
      <c r="S12" s="241">
        <f t="shared" si="3"/>
        <v>18</v>
      </c>
      <c r="T12" s="47">
        <f t="shared" si="4"/>
        <v>6</v>
      </c>
      <c r="U12" s="117"/>
      <c r="V12" s="117">
        <f t="shared" si="7"/>
        <v>50634992</v>
      </c>
      <c r="W12" s="117">
        <f t="shared" si="8"/>
        <v>4</v>
      </c>
      <c r="X12" s="114">
        <f t="shared" si="5"/>
        <v>95164982</v>
      </c>
      <c r="Y12" s="114">
        <f t="shared" si="6"/>
        <v>6</v>
      </c>
      <c r="Z12" s="117"/>
    </row>
    <row r="13" spans="1:26" ht="18.75" customHeight="1">
      <c r="A13" s="26">
        <v>237</v>
      </c>
      <c r="B13" s="27" t="s">
        <v>412</v>
      </c>
      <c r="C13" s="33" t="s">
        <v>406</v>
      </c>
      <c r="D13" s="83">
        <v>0.638888888888889</v>
      </c>
      <c r="E13" s="158">
        <v>328</v>
      </c>
      <c r="F13" s="103">
        <v>164</v>
      </c>
      <c r="G13" s="295">
        <f aca="true" t="shared" si="9" ref="G13:G28">IF(SUM(E13,F13)&gt;0,SUM(E13,F13),"")</f>
        <v>492</v>
      </c>
      <c r="H13" s="88">
        <v>7</v>
      </c>
      <c r="I13" s="45">
        <f aca="true" t="shared" si="10" ref="I13:I28">IF(W13&gt;0,W13,"")</f>
        <v>7</v>
      </c>
      <c r="J13" s="126"/>
      <c r="K13" s="158"/>
      <c r="L13" s="103"/>
      <c r="M13" s="159">
        <f aca="true" t="shared" si="11" ref="M13:M28">IF(SUM(K13,L13)&gt;0,SUM(K13,L13),"")</f>
      </c>
      <c r="N13" s="22"/>
      <c r="O13" s="30"/>
      <c r="P13" s="132">
        <f aca="true" t="shared" si="12" ref="P13:S22">IF(AND(ISNUMBER(E13),ISNUMBER(K13)),SUM(E13,K13),"")</f>
      </c>
      <c r="Q13" s="299">
        <f t="shared" si="12"/>
      </c>
      <c r="R13" s="46">
        <f t="shared" si="12"/>
      </c>
      <c r="S13" s="24">
        <f t="shared" si="12"/>
      </c>
      <c r="T13" s="47">
        <f aca="true" t="shared" si="13" ref="T13:T28">IF(Y13&gt;0,Y13,"")</f>
      </c>
      <c r="U13" s="117"/>
      <c r="V13" s="117">
        <f t="shared" si="7"/>
        <v>49363993</v>
      </c>
      <c r="W13" s="117">
        <f t="shared" si="8"/>
        <v>7</v>
      </c>
      <c r="X13" s="117"/>
      <c r="Y13" s="117"/>
      <c r="Z13" s="117"/>
    </row>
    <row r="14" spans="1:26" ht="18.75" customHeight="1">
      <c r="A14" s="26">
        <v>238</v>
      </c>
      <c r="B14" s="35" t="s">
        <v>383</v>
      </c>
      <c r="C14" s="32" t="s">
        <v>355</v>
      </c>
      <c r="D14" s="105"/>
      <c r="E14" s="158">
        <v>330</v>
      </c>
      <c r="F14" s="103">
        <v>161</v>
      </c>
      <c r="G14" s="159">
        <f t="shared" si="9"/>
        <v>491</v>
      </c>
      <c r="H14" s="88">
        <v>7</v>
      </c>
      <c r="I14" s="45">
        <f t="shared" si="10"/>
        <v>8</v>
      </c>
      <c r="J14" s="126"/>
      <c r="K14" s="158"/>
      <c r="L14" s="103"/>
      <c r="M14" s="159">
        <f t="shared" si="11"/>
      </c>
      <c r="N14" s="22"/>
      <c r="O14" s="30"/>
      <c r="P14" s="132">
        <f t="shared" si="12"/>
      </c>
      <c r="Q14" s="299">
        <f t="shared" si="12"/>
      </c>
      <c r="R14" s="46">
        <f t="shared" si="12"/>
      </c>
      <c r="S14" s="24">
        <f t="shared" si="12"/>
      </c>
      <c r="T14" s="47">
        <f t="shared" si="13"/>
      </c>
      <c r="U14" s="117"/>
      <c r="V14" s="117">
        <f t="shared" si="7"/>
        <v>49260993</v>
      </c>
      <c r="W14" s="117">
        <f t="shared" si="8"/>
        <v>8</v>
      </c>
      <c r="X14" s="117"/>
      <c r="Y14" s="117"/>
      <c r="Z14" s="117"/>
    </row>
    <row r="15" spans="1:26" ht="18.75" customHeight="1">
      <c r="A15" s="26">
        <v>239</v>
      </c>
      <c r="B15" s="27" t="s">
        <v>466</v>
      </c>
      <c r="C15" s="32" t="s">
        <v>458</v>
      </c>
      <c r="D15" s="83">
        <v>0.4861111111111111</v>
      </c>
      <c r="E15" s="158">
        <v>336</v>
      </c>
      <c r="F15" s="103">
        <v>155</v>
      </c>
      <c r="G15" s="159">
        <f t="shared" si="9"/>
        <v>491</v>
      </c>
      <c r="H15" s="88">
        <v>8</v>
      </c>
      <c r="I15" s="45">
        <f t="shared" si="10"/>
        <v>9</v>
      </c>
      <c r="J15" s="126"/>
      <c r="K15" s="158"/>
      <c r="L15" s="103"/>
      <c r="M15" s="159">
        <f t="shared" si="11"/>
      </c>
      <c r="N15" s="22"/>
      <c r="O15" s="30"/>
      <c r="P15" s="132">
        <f t="shared" si="12"/>
      </c>
      <c r="Q15" s="299">
        <f t="shared" si="12"/>
      </c>
      <c r="R15" s="46">
        <f t="shared" si="12"/>
      </c>
      <c r="S15" s="24">
        <f t="shared" si="12"/>
      </c>
      <c r="T15" s="47">
        <f t="shared" si="13"/>
      </c>
      <c r="U15" s="117"/>
      <c r="V15" s="117">
        <f t="shared" si="7"/>
        <v>49254992</v>
      </c>
      <c r="W15" s="117">
        <f t="shared" si="8"/>
        <v>9</v>
      </c>
      <c r="X15" s="117"/>
      <c r="Y15" s="117"/>
      <c r="Z15" s="117"/>
    </row>
    <row r="16" spans="1:26" ht="18.75" customHeight="1">
      <c r="A16" s="26">
        <v>240</v>
      </c>
      <c r="B16" s="85" t="s">
        <v>465</v>
      </c>
      <c r="C16" s="32" t="s">
        <v>145</v>
      </c>
      <c r="D16" s="105"/>
      <c r="E16" s="158">
        <v>346</v>
      </c>
      <c r="F16" s="103">
        <v>145</v>
      </c>
      <c r="G16" s="159">
        <f t="shared" si="9"/>
        <v>491</v>
      </c>
      <c r="H16" s="88">
        <v>10</v>
      </c>
      <c r="I16" s="23">
        <f t="shared" si="10"/>
        <v>10</v>
      </c>
      <c r="J16" s="126"/>
      <c r="K16" s="158"/>
      <c r="L16" s="103"/>
      <c r="M16" s="159">
        <f t="shared" si="11"/>
      </c>
      <c r="N16" s="22"/>
      <c r="O16" s="30"/>
      <c r="P16" s="132">
        <f t="shared" si="12"/>
      </c>
      <c r="Q16" s="299">
        <f t="shared" si="12"/>
      </c>
      <c r="R16" s="46">
        <f t="shared" si="12"/>
      </c>
      <c r="S16" s="24">
        <f t="shared" si="12"/>
      </c>
      <c r="T16" s="47">
        <f t="shared" si="13"/>
      </c>
      <c r="U16" s="117"/>
      <c r="V16" s="117">
        <f t="shared" si="7"/>
        <v>49244990</v>
      </c>
      <c r="W16" s="117">
        <f t="shared" si="8"/>
        <v>10</v>
      </c>
      <c r="X16" s="117"/>
      <c r="Y16" s="117"/>
      <c r="Z16" s="117"/>
    </row>
    <row r="17" spans="1:26" ht="18.75" customHeight="1">
      <c r="A17" s="26">
        <v>241</v>
      </c>
      <c r="B17" s="85" t="s">
        <v>334</v>
      </c>
      <c r="C17" s="28" t="s">
        <v>312</v>
      </c>
      <c r="D17" s="105">
        <v>0.37152777777777773</v>
      </c>
      <c r="E17" s="158">
        <v>349</v>
      </c>
      <c r="F17" s="103">
        <v>140</v>
      </c>
      <c r="G17" s="295">
        <f t="shared" si="9"/>
        <v>489</v>
      </c>
      <c r="H17" s="88">
        <v>7</v>
      </c>
      <c r="I17" s="45">
        <f t="shared" si="10"/>
        <v>11</v>
      </c>
      <c r="J17" s="126"/>
      <c r="K17" s="158"/>
      <c r="L17" s="103"/>
      <c r="M17" s="159">
        <f t="shared" si="11"/>
      </c>
      <c r="N17" s="22"/>
      <c r="O17" s="30"/>
      <c r="P17" s="132">
        <f t="shared" si="12"/>
      </c>
      <c r="Q17" s="299">
        <f t="shared" si="12"/>
      </c>
      <c r="R17" s="46">
        <f t="shared" si="12"/>
      </c>
      <c r="S17" s="24">
        <f t="shared" si="12"/>
      </c>
      <c r="T17" s="47">
        <f t="shared" si="13"/>
      </c>
      <c r="U17" s="117"/>
      <c r="V17" s="117">
        <f t="shared" si="7"/>
        <v>49039993</v>
      </c>
      <c r="W17" s="117">
        <f t="shared" si="8"/>
        <v>11</v>
      </c>
      <c r="X17" s="117"/>
      <c r="Y17" s="117"/>
      <c r="Z17" s="117"/>
    </row>
    <row r="18" spans="1:26" ht="18.75" customHeight="1">
      <c r="A18" s="26">
        <v>242</v>
      </c>
      <c r="B18" s="27" t="s">
        <v>411</v>
      </c>
      <c r="C18" s="28" t="s">
        <v>56</v>
      </c>
      <c r="D18" s="105"/>
      <c r="E18" s="158">
        <v>334</v>
      </c>
      <c r="F18" s="103">
        <v>154</v>
      </c>
      <c r="G18" s="159">
        <f t="shared" si="9"/>
        <v>488</v>
      </c>
      <c r="H18" s="88">
        <v>5</v>
      </c>
      <c r="I18" s="45">
        <f t="shared" si="10"/>
        <v>12</v>
      </c>
      <c r="J18" s="126"/>
      <c r="K18" s="158"/>
      <c r="L18" s="103"/>
      <c r="M18" s="159">
        <f t="shared" si="11"/>
      </c>
      <c r="N18" s="56"/>
      <c r="O18" s="34"/>
      <c r="P18" s="132">
        <f t="shared" si="12"/>
      </c>
      <c r="Q18" s="299">
        <f t="shared" si="12"/>
      </c>
      <c r="R18" s="46">
        <f t="shared" si="12"/>
      </c>
      <c r="S18" s="24">
        <f>IF(AND(ISNUMBER(H18),ISNUMBER(N18)),SUM(H18,N18),"")</f>
      </c>
      <c r="T18" s="47">
        <f t="shared" si="13"/>
      </c>
      <c r="U18" s="117"/>
      <c r="V18" s="117">
        <f t="shared" si="7"/>
        <v>48953995</v>
      </c>
      <c r="W18" s="117">
        <f t="shared" si="8"/>
        <v>12</v>
      </c>
      <c r="X18" s="117"/>
      <c r="Y18" s="117"/>
      <c r="Z18" s="117"/>
    </row>
    <row r="19" spans="1:26" ht="18.75" customHeight="1">
      <c r="A19" s="26">
        <v>243</v>
      </c>
      <c r="B19" s="27" t="s">
        <v>102</v>
      </c>
      <c r="C19" s="33" t="s">
        <v>97</v>
      </c>
      <c r="D19" s="105">
        <v>0.7152777777777778</v>
      </c>
      <c r="E19" s="158">
        <v>342</v>
      </c>
      <c r="F19" s="103">
        <v>140</v>
      </c>
      <c r="G19" s="295">
        <f t="shared" si="9"/>
        <v>482</v>
      </c>
      <c r="H19" s="88">
        <v>11</v>
      </c>
      <c r="I19" s="45">
        <f t="shared" si="10"/>
        <v>13</v>
      </c>
      <c r="J19" s="131"/>
      <c r="K19" s="158"/>
      <c r="L19" s="103"/>
      <c r="M19" s="159">
        <f t="shared" si="11"/>
      </c>
      <c r="N19" s="22"/>
      <c r="O19" s="131"/>
      <c r="P19" s="132">
        <f t="shared" si="12"/>
      </c>
      <c r="Q19" s="299">
        <f t="shared" si="12"/>
      </c>
      <c r="R19" s="46">
        <f t="shared" si="12"/>
      </c>
      <c r="S19" s="24">
        <f>IF(AND(ISNUMBER(H19),ISNUMBER(N19)),SUM(H19,N19),"")</f>
      </c>
      <c r="T19" s="47">
        <f t="shared" si="13"/>
      </c>
      <c r="U19" s="139"/>
      <c r="V19" s="139">
        <f t="shared" si="7"/>
        <v>48339989</v>
      </c>
      <c r="W19" s="139">
        <f t="shared" si="8"/>
        <v>13</v>
      </c>
      <c r="X19" s="139"/>
      <c r="Y19" s="139"/>
      <c r="Z19" s="117"/>
    </row>
    <row r="20" spans="1:26" ht="18.75" customHeight="1">
      <c r="A20" s="26">
        <v>244</v>
      </c>
      <c r="B20" s="35" t="s">
        <v>337</v>
      </c>
      <c r="C20" s="32" t="s">
        <v>48</v>
      </c>
      <c r="D20" s="105"/>
      <c r="E20" s="158">
        <v>350</v>
      </c>
      <c r="F20" s="103">
        <v>124</v>
      </c>
      <c r="G20" s="159">
        <f t="shared" si="9"/>
        <v>474</v>
      </c>
      <c r="H20" s="88">
        <v>10</v>
      </c>
      <c r="I20" s="45">
        <f t="shared" si="10"/>
        <v>14</v>
      </c>
      <c r="J20" s="126"/>
      <c r="K20" s="158"/>
      <c r="L20" s="103"/>
      <c r="M20" s="159">
        <f t="shared" si="11"/>
      </c>
      <c r="N20" s="22"/>
      <c r="O20" s="126"/>
      <c r="P20" s="132">
        <f t="shared" si="12"/>
      </c>
      <c r="Q20" s="299">
        <f t="shared" si="12"/>
      </c>
      <c r="R20" s="46">
        <f t="shared" si="12"/>
      </c>
      <c r="S20" s="24">
        <f>IF(AND(ISNUMBER(H20),ISNUMBER(N20)),SUM(H20,N20),"")</f>
      </c>
      <c r="T20" s="47">
        <f t="shared" si="13"/>
      </c>
      <c r="U20" s="117"/>
      <c r="V20" s="117">
        <f t="shared" si="7"/>
        <v>47523990</v>
      </c>
      <c r="W20" s="117">
        <f t="shared" si="8"/>
        <v>14</v>
      </c>
      <c r="X20" s="117"/>
      <c r="Y20" s="117"/>
      <c r="Z20" s="117"/>
    </row>
    <row r="21" spans="1:26" ht="18.75" customHeight="1">
      <c r="A21" s="26">
        <v>245</v>
      </c>
      <c r="B21" s="35" t="s">
        <v>268</v>
      </c>
      <c r="C21" s="32" t="s">
        <v>238</v>
      </c>
      <c r="D21" s="105">
        <v>0.5243055555555556</v>
      </c>
      <c r="E21" s="158">
        <v>332</v>
      </c>
      <c r="F21" s="103">
        <v>141</v>
      </c>
      <c r="G21" s="159">
        <f t="shared" si="9"/>
        <v>473</v>
      </c>
      <c r="H21" s="88">
        <v>10</v>
      </c>
      <c r="I21" s="23">
        <f t="shared" si="10"/>
        <v>15</v>
      </c>
      <c r="J21" s="131"/>
      <c r="K21" s="158"/>
      <c r="L21" s="103"/>
      <c r="M21" s="159">
        <f t="shared" si="11"/>
      </c>
      <c r="N21" s="22"/>
      <c r="O21" s="131"/>
      <c r="P21" s="132">
        <f t="shared" si="12"/>
      </c>
      <c r="Q21" s="299">
        <f t="shared" si="12"/>
      </c>
      <c r="R21" s="46">
        <f t="shared" si="12"/>
      </c>
      <c r="S21" s="24">
        <f t="shared" si="12"/>
      </c>
      <c r="T21" s="47">
        <f t="shared" si="13"/>
      </c>
      <c r="U21" s="139"/>
      <c r="V21" s="139">
        <f t="shared" si="7"/>
        <v>47440990</v>
      </c>
      <c r="W21" s="139">
        <f t="shared" si="8"/>
        <v>15</v>
      </c>
      <c r="X21" s="139"/>
      <c r="Y21" s="139"/>
      <c r="Z21" s="117"/>
    </row>
    <row r="22" spans="1:26" ht="18.75" customHeight="1">
      <c r="A22" s="26">
        <v>246</v>
      </c>
      <c r="B22" s="27" t="s">
        <v>339</v>
      </c>
      <c r="C22" s="33" t="s">
        <v>74</v>
      </c>
      <c r="D22" s="105">
        <v>0.5625</v>
      </c>
      <c r="E22" s="198">
        <v>345</v>
      </c>
      <c r="F22" s="199">
        <v>127</v>
      </c>
      <c r="G22" s="200">
        <f t="shared" si="9"/>
        <v>472</v>
      </c>
      <c r="H22" s="88">
        <v>17</v>
      </c>
      <c r="I22" s="45">
        <f t="shared" si="10"/>
        <v>16</v>
      </c>
      <c r="J22" s="126"/>
      <c r="K22" s="198"/>
      <c r="L22" s="199"/>
      <c r="M22" s="200">
        <f t="shared" si="11"/>
      </c>
      <c r="N22" s="22"/>
      <c r="O22" s="126"/>
      <c r="P22" s="132">
        <f t="shared" si="12"/>
      </c>
      <c r="Q22" s="299">
        <f t="shared" si="12"/>
      </c>
      <c r="R22" s="46">
        <f t="shared" si="12"/>
      </c>
      <c r="S22" s="24">
        <f t="shared" si="12"/>
      </c>
      <c r="T22" s="47">
        <f t="shared" si="13"/>
      </c>
      <c r="U22" s="177"/>
      <c r="V22" s="117">
        <f t="shared" si="7"/>
        <v>47326983</v>
      </c>
      <c r="W22" s="117">
        <f t="shared" si="8"/>
        <v>16</v>
      </c>
      <c r="X22" s="117"/>
      <c r="Y22" s="117"/>
      <c r="Z22" s="139"/>
    </row>
    <row r="23" spans="1:26" ht="18.75" customHeight="1">
      <c r="A23" s="26">
        <v>247</v>
      </c>
      <c r="B23" s="85" t="s">
        <v>105</v>
      </c>
      <c r="C23" s="33" t="s">
        <v>49</v>
      </c>
      <c r="D23" s="105"/>
      <c r="E23" s="125">
        <v>343</v>
      </c>
      <c r="F23" s="125">
        <v>127</v>
      </c>
      <c r="G23" s="295">
        <f t="shared" si="9"/>
        <v>470</v>
      </c>
      <c r="H23" s="88">
        <v>14</v>
      </c>
      <c r="I23" s="45">
        <f t="shared" si="10"/>
        <v>17</v>
      </c>
      <c r="J23" s="126"/>
      <c r="K23" s="158"/>
      <c r="L23" s="103"/>
      <c r="M23" s="295">
        <f t="shared" si="11"/>
      </c>
      <c r="N23" s="22"/>
      <c r="O23" s="30"/>
      <c r="P23" s="132">
        <f aca="true" t="shared" si="14" ref="P23:S28">IF(AND(ISNUMBER(E23),ISNUMBER(K23)),SUM(E23,K23),"")</f>
      </c>
      <c r="Q23" s="299">
        <f t="shared" si="14"/>
      </c>
      <c r="R23" s="46">
        <f t="shared" si="14"/>
      </c>
      <c r="S23" s="24">
        <f t="shared" si="14"/>
      </c>
      <c r="T23" s="47">
        <f t="shared" si="13"/>
      </c>
      <c r="U23" s="117"/>
      <c r="V23" s="117">
        <f t="shared" si="7"/>
        <v>47126986</v>
      </c>
      <c r="W23" s="117">
        <f t="shared" si="8"/>
        <v>17</v>
      </c>
      <c r="X23" s="117"/>
      <c r="Y23" s="117"/>
      <c r="Z23" s="173"/>
    </row>
    <row r="24" spans="1:23" ht="18.75" customHeight="1">
      <c r="A24" s="26">
        <v>248</v>
      </c>
      <c r="B24" s="27" t="s">
        <v>267</v>
      </c>
      <c r="C24" s="33" t="s">
        <v>238</v>
      </c>
      <c r="D24" s="105"/>
      <c r="E24" s="158">
        <v>324</v>
      </c>
      <c r="F24" s="103">
        <v>144</v>
      </c>
      <c r="G24" s="159">
        <f t="shared" si="9"/>
        <v>468</v>
      </c>
      <c r="H24" s="88">
        <v>13</v>
      </c>
      <c r="I24" s="45">
        <f t="shared" si="10"/>
        <v>18</v>
      </c>
      <c r="J24" s="126"/>
      <c r="K24" s="158"/>
      <c r="L24" s="103"/>
      <c r="M24" s="295">
        <f t="shared" si="11"/>
      </c>
      <c r="N24" s="22"/>
      <c r="O24" s="30"/>
      <c r="P24" s="132">
        <f t="shared" si="14"/>
      </c>
      <c r="Q24" s="299">
        <f t="shared" si="14"/>
      </c>
      <c r="R24" s="46">
        <f t="shared" si="14"/>
      </c>
      <c r="S24" s="24">
        <f>IF(AND(ISNUMBER(H24),ISNUMBER(N24)),SUM(H24,N24),"")</f>
      </c>
      <c r="T24" s="47">
        <f>IF(Y24&gt;0,Y24,"")</f>
      </c>
      <c r="V24" s="114">
        <f>IF(SUM(G24)&gt;0,100000*G24+1000*F24-H24,"")</f>
        <v>46943987</v>
      </c>
      <c r="W24" s="114">
        <f>IF(SUM(G24)&gt;0,RANK(V24,$V$7:$V$28,0),"")</f>
        <v>18</v>
      </c>
    </row>
    <row r="25" spans="1:23" ht="18.75" customHeight="1">
      <c r="A25" s="26">
        <v>249</v>
      </c>
      <c r="B25" s="27" t="s">
        <v>382</v>
      </c>
      <c r="C25" s="33" t="s">
        <v>369</v>
      </c>
      <c r="D25" s="105">
        <v>0.40972222222222227</v>
      </c>
      <c r="E25" s="158">
        <v>304</v>
      </c>
      <c r="F25" s="103">
        <v>143</v>
      </c>
      <c r="G25" s="159">
        <f t="shared" si="9"/>
        <v>447</v>
      </c>
      <c r="H25" s="88">
        <v>12</v>
      </c>
      <c r="I25" s="45">
        <f t="shared" si="10"/>
        <v>19</v>
      </c>
      <c r="J25" s="126"/>
      <c r="K25" s="158"/>
      <c r="L25" s="103"/>
      <c r="M25" s="295">
        <f t="shared" si="11"/>
      </c>
      <c r="N25" s="22"/>
      <c r="O25" s="30"/>
      <c r="P25" s="132">
        <f t="shared" si="14"/>
      </c>
      <c r="Q25" s="299">
        <f t="shared" si="14"/>
      </c>
      <c r="R25" s="46">
        <f t="shared" si="14"/>
      </c>
      <c r="S25" s="24">
        <f>IF(AND(ISNUMBER(H25),ISNUMBER(N25)),SUM(H25,N25),"")</f>
      </c>
      <c r="T25" s="47">
        <f>IF(Y25&gt;0,Y25,"")</f>
      </c>
      <c r="V25" s="114">
        <f>IF(SUM(G25)&gt;0,100000*G25+1000*F25-H25,"")</f>
        <v>44842988</v>
      </c>
      <c r="W25" s="114">
        <f>IF(SUM(G25)&gt;0,RANK(V25,$V$7:$V$28,0),"")</f>
        <v>19</v>
      </c>
    </row>
    <row r="26" spans="1:25" ht="18.75" customHeight="1">
      <c r="A26" s="26">
        <v>250</v>
      </c>
      <c r="B26" s="286" t="s">
        <v>271</v>
      </c>
      <c r="C26" s="32" t="s">
        <v>270</v>
      </c>
      <c r="D26" s="83">
        <v>0.6770833333333334</v>
      </c>
      <c r="E26" s="158">
        <v>321</v>
      </c>
      <c r="F26" s="103">
        <v>120</v>
      </c>
      <c r="G26" s="159">
        <f t="shared" si="9"/>
        <v>441</v>
      </c>
      <c r="H26" s="88">
        <v>16</v>
      </c>
      <c r="I26" s="45">
        <f t="shared" si="10"/>
        <v>20</v>
      </c>
      <c r="J26" s="126"/>
      <c r="K26" s="158"/>
      <c r="L26" s="103"/>
      <c r="M26" s="295">
        <f t="shared" si="11"/>
      </c>
      <c r="N26" s="80"/>
      <c r="O26" s="30"/>
      <c r="P26" s="132">
        <f t="shared" si="14"/>
      </c>
      <c r="Q26" s="299">
        <f t="shared" si="14"/>
      </c>
      <c r="R26" s="46">
        <f t="shared" si="14"/>
      </c>
      <c r="S26" s="24">
        <f>IF(AND(ISNUMBER(H26),ISNUMBER(N26)),SUM(H26,N26),"")</f>
      </c>
      <c r="T26" s="47">
        <f>IF(Y26&gt;0,Y26,"")</f>
      </c>
      <c r="V26" s="114">
        <f>IF(SUM(G26)&gt;0,100000*G26+1000*F26-H26,"")</f>
        <v>44219984</v>
      </c>
      <c r="W26" s="114">
        <f>IF(SUM(G26)&gt;0,RANK(V26,$V$7:$V$28,0),"")</f>
        <v>20</v>
      </c>
      <c r="X26" s="114">
        <f>IF(AND(SUM(Q26)&gt;0,ISNUMBER(S26)),100000*R26+1000*Q26-S26,"")</f>
      </c>
      <c r="Y26" s="114">
        <f>IF(AND(SUM(Q26)&gt;0,ISNUMBER(S26)),RANK(X26,$X$7:$X$28,0),"")</f>
      </c>
    </row>
    <row r="27" spans="1:25" ht="18.75" customHeight="1">
      <c r="A27" s="26">
        <v>251</v>
      </c>
      <c r="B27" s="306" t="s">
        <v>380</v>
      </c>
      <c r="C27" s="87" t="s">
        <v>381</v>
      </c>
      <c r="D27" s="105"/>
      <c r="E27" s="158">
        <v>329</v>
      </c>
      <c r="F27" s="103">
        <v>112</v>
      </c>
      <c r="G27" s="159">
        <f t="shared" si="9"/>
        <v>441</v>
      </c>
      <c r="H27" s="88">
        <v>20</v>
      </c>
      <c r="I27" s="45">
        <f t="shared" si="10"/>
        <v>21</v>
      </c>
      <c r="J27" s="126"/>
      <c r="K27" s="158"/>
      <c r="L27" s="103"/>
      <c r="M27" s="295">
        <f t="shared" si="11"/>
      </c>
      <c r="N27" s="22"/>
      <c r="O27" s="30"/>
      <c r="P27" s="132">
        <f t="shared" si="14"/>
      </c>
      <c r="Q27" s="299">
        <f t="shared" si="14"/>
      </c>
      <c r="R27" s="46">
        <f t="shared" si="14"/>
      </c>
      <c r="S27" s="24">
        <f t="shared" si="14"/>
      </c>
      <c r="T27" s="47">
        <f t="shared" si="13"/>
      </c>
      <c r="V27" s="114">
        <f>IF(SUM(G27)&gt;0,100000*G27+1000*F27-H27,"")</f>
        <v>44211980</v>
      </c>
      <c r="W27" s="114">
        <f>IF(SUM(G27)&gt;0,RANK(V27,$V$7:$V$28,0),"")</f>
        <v>21</v>
      </c>
      <c r="X27" s="114">
        <f>IF(AND(SUM(Q27)&gt;0,ISNUMBER(S27)),100000*R27+1000*Q27-S27,"")</f>
      </c>
      <c r="Y27" s="114">
        <f>IF(AND(SUM(Q27)&gt;0,ISNUMBER(S27)),RANK(X27,$X$7:$X$28,0),"")</f>
      </c>
    </row>
    <row r="28" spans="1:25" s="115" customFormat="1" ht="18.75" customHeight="1">
      <c r="A28" s="37">
        <v>252</v>
      </c>
      <c r="B28" s="610" t="s">
        <v>409</v>
      </c>
      <c r="C28" s="611" t="s">
        <v>592</v>
      </c>
      <c r="D28" s="318"/>
      <c r="E28" s="296"/>
      <c r="F28" s="297"/>
      <c r="G28" s="298">
        <f t="shared" si="9"/>
      </c>
      <c r="H28" s="248"/>
      <c r="I28" s="249">
        <f t="shared" si="10"/>
      </c>
      <c r="J28" s="126"/>
      <c r="K28" s="38"/>
      <c r="L28" s="133"/>
      <c r="M28" s="49">
        <f t="shared" si="11"/>
      </c>
      <c r="N28" s="41"/>
      <c r="O28" s="30"/>
      <c r="P28" s="135">
        <f t="shared" si="14"/>
      </c>
      <c r="Q28" s="287">
        <f t="shared" si="14"/>
      </c>
      <c r="R28" s="51">
        <f t="shared" si="14"/>
      </c>
      <c r="S28" s="42">
        <f t="shared" si="14"/>
      </c>
      <c r="T28" s="52">
        <f t="shared" si="13"/>
      </c>
      <c r="U28" s="114"/>
      <c r="V28" s="114">
        <f>IF(SUM(G28)&gt;0,100000*G28+1000*F28-H28,"")</f>
      </c>
      <c r="W28" s="114">
        <f>IF(SUM(G28)&gt;0,RANK(V28,$V$7:$V$28,0),"")</f>
      </c>
      <c r="X28" s="114">
        <f>IF(AND(SUM(Q28)&gt;0,ISNUMBER(S28)),100000*R28+1000*Q28-S28,"")</f>
      </c>
      <c r="Y28" s="114">
        <f>IF(AND(SUM(Q28)&gt;0,ISNUMBER(S28)),RANK(X28,$X$7:$X$28,0),"")</f>
      </c>
    </row>
    <row r="29" spans="16:20" ht="12.75">
      <c r="P29" s="114"/>
      <c r="Q29" s="114"/>
      <c r="R29" s="114"/>
      <c r="T29" s="114"/>
    </row>
    <row r="30" spans="2:20" ht="12.75">
      <c r="B30" s="543" t="s">
        <v>572</v>
      </c>
      <c r="C30" s="228"/>
      <c r="N30" s="114"/>
      <c r="O30" s="114"/>
      <c r="P30" s="114"/>
      <c r="R30" s="114"/>
      <c r="S30" s="114"/>
      <c r="T30" s="114"/>
    </row>
    <row r="31" spans="2:20" ht="12.75">
      <c r="B31" s="120"/>
      <c r="C31" s="120"/>
      <c r="S31" s="114"/>
      <c r="T31" s="114"/>
    </row>
    <row r="32" spans="2:20" ht="12.75">
      <c r="B32" s="120"/>
      <c r="C32" s="120"/>
      <c r="S32" s="114"/>
      <c r="T32" s="114"/>
    </row>
  </sheetData>
  <sheetProtection password="CD4A" sheet="1"/>
  <mergeCells count="1">
    <mergeCell ref="A1:T1"/>
  </mergeCells>
  <conditionalFormatting sqref="L28">
    <cfRule type="cellIs" priority="92" dxfId="5" operator="lessThan" stopIfTrue="1">
      <formula>125</formula>
    </cfRule>
    <cfRule type="cellIs" priority="93" dxfId="7" operator="between" stopIfTrue="1">
      <formula>125</formula>
      <formula>149</formula>
    </cfRule>
    <cfRule type="cellIs" priority="94" dxfId="1" operator="greaterThanOrEqual" stopIfTrue="1">
      <formula>150</formula>
    </cfRule>
  </conditionalFormatting>
  <conditionalFormatting sqref="K28">
    <cfRule type="cellIs" priority="95" dxfId="5" operator="lessThan" stopIfTrue="1">
      <formula>275</formula>
    </cfRule>
    <cfRule type="cellIs" priority="96" dxfId="7" operator="between" stopIfTrue="1">
      <formula>275</formula>
      <formula>299</formula>
    </cfRule>
    <cfRule type="cellIs" priority="97" dxfId="1" operator="greaterThanOrEqual" stopIfTrue="1">
      <formula>300</formula>
    </cfRule>
  </conditionalFormatting>
  <conditionalFormatting sqref="I7:I28">
    <cfRule type="cellIs" priority="98" dxfId="7" operator="between" stopIfTrue="1">
      <formula>1</formula>
      <formula>6</formula>
    </cfRule>
    <cfRule type="cellIs" priority="99" dxfId="5" operator="greaterThanOrEqual" stopIfTrue="1">
      <formula>7</formula>
    </cfRule>
  </conditionalFormatting>
  <conditionalFormatting sqref="N9 N13 N26:N27">
    <cfRule type="cellIs" priority="103" dxfId="1" operator="equal" stopIfTrue="1">
      <formula>0</formula>
    </cfRule>
    <cfRule type="cellIs" priority="104" dxfId="7" operator="equal" stopIfTrue="1">
      <formula>1</formula>
    </cfRule>
    <cfRule type="cellIs" priority="105" dxfId="58" operator="greaterThan" stopIfTrue="1">
      <formula>1</formula>
    </cfRule>
  </conditionalFormatting>
  <conditionalFormatting sqref="S7:S28">
    <cfRule type="cellIs" priority="106" dxfId="1" operator="equal" stopIfTrue="1">
      <formula>0</formula>
    </cfRule>
  </conditionalFormatting>
  <conditionalFormatting sqref="M28">
    <cfRule type="cellIs" priority="111" dxfId="1" operator="greaterThanOrEqual" stopIfTrue="1">
      <formula>450</formula>
    </cfRule>
    <cfRule type="cellIs" priority="112" dxfId="7" operator="greaterThanOrEqual" stopIfTrue="1">
      <formula>400</formula>
    </cfRule>
  </conditionalFormatting>
  <conditionalFormatting sqref="R7">
    <cfRule type="cellIs" priority="113" dxfId="1" operator="greaterThanOrEqual" stopIfTrue="1">
      <formula>1100</formula>
    </cfRule>
    <cfRule type="cellIs" priority="114" dxfId="7" operator="between" stopIfTrue="1">
      <formula>1000</formula>
      <formula>1099</formula>
    </cfRule>
  </conditionalFormatting>
  <conditionalFormatting sqref="Q7">
    <cfRule type="cellIs" priority="115" dxfId="1" operator="greaterThanOrEqual" stopIfTrue="1">
      <formula>400</formula>
    </cfRule>
    <cfRule type="cellIs" priority="116" dxfId="7" operator="between" stopIfTrue="1">
      <formula>280</formula>
      <formula>399</formula>
    </cfRule>
  </conditionalFormatting>
  <conditionalFormatting sqref="P7">
    <cfRule type="cellIs" priority="117" dxfId="1" operator="greaterThanOrEqual" stopIfTrue="1">
      <formula>800</formula>
    </cfRule>
    <cfRule type="cellIs" priority="118" dxfId="7" operator="between" stopIfTrue="1">
      <formula>720</formula>
      <formula>799</formula>
    </cfRule>
  </conditionalFormatting>
  <conditionalFormatting sqref="T7:T28">
    <cfRule type="cellIs" priority="86" dxfId="48" operator="between" stopIfTrue="1">
      <formula>1</formula>
      <formula>3</formula>
    </cfRule>
    <cfRule type="cellIs" priority="87" dxfId="5" operator="between" stopIfTrue="1">
      <formula>4</formula>
      <formula>6</formula>
    </cfRule>
  </conditionalFormatting>
  <conditionalFormatting sqref="G7:G28">
    <cfRule type="cellIs" priority="51" dxfId="725" operator="lessThan" stopIfTrue="1">
      <formula>500</formula>
    </cfRule>
    <cfRule type="cellIs" priority="52" dxfId="7" operator="between" stopIfTrue="1">
      <formula>501</formula>
      <formula>549</formula>
    </cfRule>
    <cfRule type="cellIs" priority="53" dxfId="1" operator="greaterThanOrEqual" stopIfTrue="1">
      <formula>550</formula>
    </cfRule>
  </conditionalFormatting>
  <conditionalFormatting sqref="M7:M27">
    <cfRule type="cellIs" priority="42" dxfId="5" operator="lessThan" stopIfTrue="1">
      <formula>500</formula>
    </cfRule>
    <cfRule type="cellIs" priority="43" dxfId="7" operator="between" stopIfTrue="1">
      <formula>501</formula>
      <formula>549</formula>
    </cfRule>
    <cfRule type="cellIs" priority="44" dxfId="1" operator="greaterThanOrEqual" stopIfTrue="1">
      <formula>550</formula>
    </cfRule>
  </conditionalFormatting>
  <conditionalFormatting sqref="L7:L27">
    <cfRule type="cellIs" priority="45" dxfId="5" operator="lessThan" stopIfTrue="1">
      <formula>140</formula>
    </cfRule>
    <cfRule type="cellIs" priority="46" dxfId="7" operator="between" stopIfTrue="1">
      <formula>140</formula>
      <formula>199</formula>
    </cfRule>
    <cfRule type="cellIs" priority="47" dxfId="1" operator="greaterThanOrEqual" stopIfTrue="1">
      <formula>200</formula>
    </cfRule>
  </conditionalFormatting>
  <conditionalFormatting sqref="K7:K27">
    <cfRule type="cellIs" priority="39" dxfId="5" operator="lessThan" stopIfTrue="1">
      <formula>360</formula>
    </cfRule>
    <cfRule type="cellIs" priority="40" dxfId="4" operator="between" stopIfTrue="1">
      <formula>360</formula>
      <formula>399</formula>
    </cfRule>
    <cfRule type="cellIs" priority="41" dxfId="3" operator="greaterThanOrEqual" stopIfTrue="1">
      <formula>400</formula>
    </cfRule>
  </conditionalFormatting>
  <conditionalFormatting sqref="P7">
    <cfRule type="cellIs" priority="38" dxfId="5" operator="lessThan" stopIfTrue="1">
      <formula>720</formula>
    </cfRule>
  </conditionalFormatting>
  <conditionalFormatting sqref="Q7">
    <cfRule type="cellIs" priority="35" dxfId="5" operator="lessThan" stopIfTrue="1">
      <formula>280</formula>
    </cfRule>
  </conditionalFormatting>
  <conditionalFormatting sqref="R7">
    <cfRule type="cellIs" priority="34" dxfId="5" operator="lessThan" stopIfTrue="1">
      <formula>1000</formula>
    </cfRule>
  </conditionalFormatting>
  <conditionalFormatting sqref="R8">
    <cfRule type="cellIs" priority="28" dxfId="1" operator="greaterThanOrEqual" stopIfTrue="1">
      <formula>1100</formula>
    </cfRule>
    <cfRule type="cellIs" priority="29" dxfId="7" operator="between" stopIfTrue="1">
      <formula>1000</formula>
      <formula>1099</formula>
    </cfRule>
  </conditionalFormatting>
  <conditionalFormatting sqref="Q8">
    <cfRule type="cellIs" priority="30" dxfId="1" operator="greaterThanOrEqual" stopIfTrue="1">
      <formula>400</formula>
    </cfRule>
    <cfRule type="cellIs" priority="31" dxfId="7" operator="between" stopIfTrue="1">
      <formula>280</formula>
      <formula>399</formula>
    </cfRule>
  </conditionalFormatting>
  <conditionalFormatting sqref="P8">
    <cfRule type="cellIs" priority="32" dxfId="1" operator="greaterThanOrEqual" stopIfTrue="1">
      <formula>800</formula>
    </cfRule>
    <cfRule type="cellIs" priority="33" dxfId="7" operator="between" stopIfTrue="1">
      <formula>720</formula>
      <formula>799</formula>
    </cfRule>
  </conditionalFormatting>
  <conditionalFormatting sqref="P8">
    <cfRule type="cellIs" priority="27" dxfId="5" operator="lessThan" stopIfTrue="1">
      <formula>720</formula>
    </cfRule>
  </conditionalFormatting>
  <conditionalFormatting sqref="Q8">
    <cfRule type="cellIs" priority="26" dxfId="5" operator="lessThan" stopIfTrue="1">
      <formula>280</formula>
    </cfRule>
  </conditionalFormatting>
  <conditionalFormatting sqref="R8">
    <cfRule type="cellIs" priority="25" dxfId="5" operator="lessThan" stopIfTrue="1">
      <formula>1000</formula>
    </cfRule>
  </conditionalFormatting>
  <conditionalFormatting sqref="R9:R28">
    <cfRule type="cellIs" priority="19" dxfId="1" operator="greaterThanOrEqual" stopIfTrue="1">
      <formula>1100</formula>
    </cfRule>
    <cfRule type="cellIs" priority="20" dxfId="7" operator="between" stopIfTrue="1">
      <formula>1000</formula>
      <formula>1099</formula>
    </cfRule>
  </conditionalFormatting>
  <conditionalFormatting sqref="Q9:Q28">
    <cfRule type="cellIs" priority="21" dxfId="1" operator="greaterThanOrEqual" stopIfTrue="1">
      <formula>400</formula>
    </cfRule>
    <cfRule type="cellIs" priority="22" dxfId="7" operator="between" stopIfTrue="1">
      <formula>280</formula>
      <formula>399</formula>
    </cfRule>
  </conditionalFormatting>
  <conditionalFormatting sqref="P9:P28">
    <cfRule type="cellIs" priority="23" dxfId="1" operator="greaterThanOrEqual" stopIfTrue="1">
      <formula>800</formula>
    </cfRule>
    <cfRule type="cellIs" priority="24" dxfId="7" operator="between" stopIfTrue="1">
      <formula>720</formula>
      <formula>799</formula>
    </cfRule>
  </conditionalFormatting>
  <conditionalFormatting sqref="P9:P28">
    <cfRule type="cellIs" priority="18" dxfId="5" operator="lessThan" stopIfTrue="1">
      <formula>720</formula>
    </cfRule>
  </conditionalFormatting>
  <conditionalFormatting sqref="Q9:Q28">
    <cfRule type="cellIs" priority="17" dxfId="5" operator="lessThan" stopIfTrue="1">
      <formula>280</formula>
    </cfRule>
  </conditionalFormatting>
  <conditionalFormatting sqref="R9:R28">
    <cfRule type="cellIs" priority="16" dxfId="5" operator="lessThan" stopIfTrue="1">
      <formula>1000</formula>
    </cfRule>
  </conditionalFormatting>
  <conditionalFormatting sqref="K7:L28 N7:N28">
    <cfRule type="cellIs" priority="14" dxfId="0" operator="equal" stopIfTrue="1">
      <formula>""</formula>
    </cfRule>
  </conditionalFormatting>
  <conditionalFormatting sqref="E28">
    <cfRule type="cellIs" priority="10" dxfId="1" operator="greaterThanOrEqual" stopIfTrue="1">
      <formula>300</formula>
    </cfRule>
    <cfRule type="cellIs" priority="11" dxfId="7" operator="greaterThanOrEqual" stopIfTrue="1">
      <formula>275</formula>
    </cfRule>
  </conditionalFormatting>
  <conditionalFormatting sqref="F28">
    <cfRule type="cellIs" priority="12" dxfId="1" operator="greaterThanOrEqual" stopIfTrue="1">
      <formula>150</formula>
    </cfRule>
    <cfRule type="cellIs" priority="13" dxfId="7" operator="greaterThanOrEqual" stopIfTrue="1">
      <formula>125</formula>
    </cfRule>
  </conditionalFormatting>
  <conditionalFormatting sqref="F7:F27">
    <cfRule type="cellIs" priority="7" dxfId="5" operator="lessThan" stopIfTrue="1">
      <formula>140</formula>
    </cfRule>
    <cfRule type="cellIs" priority="8" dxfId="7" operator="between" stopIfTrue="1">
      <formula>140</formula>
      <formula>199</formula>
    </cfRule>
    <cfRule type="cellIs" priority="9" dxfId="1" operator="greaterThanOrEqual" stopIfTrue="1">
      <formula>200</formula>
    </cfRule>
  </conditionalFormatting>
  <conditionalFormatting sqref="E7:E27">
    <cfRule type="cellIs" priority="4" dxfId="5" operator="lessThan" stopIfTrue="1">
      <formula>360</formula>
    </cfRule>
    <cfRule type="cellIs" priority="5" dxfId="4" operator="between" stopIfTrue="1">
      <formula>360</formula>
      <formula>399</formula>
    </cfRule>
    <cfRule type="cellIs" priority="6" dxfId="3" operator="greaterThanOrEqual" stopIfTrue="1">
      <formula>400</formula>
    </cfRule>
  </conditionalFormatting>
  <conditionalFormatting sqref="E7:F28">
    <cfRule type="cellIs" priority="3" dxfId="0" operator="equal" stopIfTrue="1">
      <formula>""</formula>
    </cfRule>
  </conditionalFormatting>
  <conditionalFormatting sqref="H7:H28">
    <cfRule type="cellIs" priority="2" dxfId="1" operator="equal" stopIfTrue="1">
      <formula>0</formula>
    </cfRule>
  </conditionalFormatting>
  <conditionalFormatting sqref="H7:H28">
    <cfRule type="cellIs" priority="1" dxfId="0" operator="equal" stopIfTrue="1">
      <formula>""</formula>
    </cfRule>
  </conditionalFormatting>
  <printOptions horizontalCentered="1"/>
  <pageMargins left="0.3937007874015748" right="0.15748031496062992" top="0.31496062992125984" bottom="0.31496062992125984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9">
      <selection activeCell="N17" sqref="N17"/>
    </sheetView>
  </sheetViews>
  <sheetFormatPr defaultColWidth="11.421875" defaultRowHeight="12.75"/>
  <cols>
    <col min="1" max="1" width="5.57421875" style="114" customWidth="1"/>
    <col min="2" max="2" width="1.1484375" style="114" customWidth="1"/>
    <col min="3" max="3" width="12.421875" style="114" customWidth="1"/>
    <col min="4" max="4" width="25.7109375" style="114" customWidth="1"/>
    <col min="5" max="5" width="20.140625" style="114" customWidth="1"/>
    <col min="6" max="6" width="6.7109375" style="114" customWidth="1"/>
    <col min="7" max="7" width="0.9921875" style="114" customWidth="1"/>
    <col min="8" max="8" width="0.71875" style="114" customWidth="1"/>
    <col min="9" max="9" width="12.7109375" style="114" customWidth="1"/>
    <col min="10" max="10" width="25.00390625" style="114" customWidth="1"/>
    <col min="11" max="11" width="18.57421875" style="114" customWidth="1"/>
    <col min="12" max="12" width="10.7109375" style="114" customWidth="1"/>
    <col min="13" max="16384" width="11.421875" style="114" customWidth="1"/>
  </cols>
  <sheetData>
    <row r="1" spans="1:12" ht="27" customHeight="1">
      <c r="A1" s="684" t="s">
        <v>133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</row>
    <row r="2" spans="1:12" ht="26.25" customHeight="1">
      <c r="A2" s="263" t="s">
        <v>6</v>
      </c>
      <c r="B2" s="264"/>
      <c r="C2" s="265"/>
      <c r="D2" s="685" t="s">
        <v>34</v>
      </c>
      <c r="E2" s="685"/>
      <c r="F2" s="685"/>
      <c r="G2" s="93"/>
      <c r="H2" s="266"/>
      <c r="I2" s="267"/>
      <c r="J2" s="685" t="s">
        <v>45</v>
      </c>
      <c r="K2" s="685"/>
      <c r="L2" s="685"/>
    </row>
    <row r="3" spans="1:12" ht="12.75">
      <c r="A3" s="93"/>
      <c r="B3" s="93"/>
      <c r="C3" s="93" t="s">
        <v>21</v>
      </c>
      <c r="D3" s="268" t="s">
        <v>22</v>
      </c>
      <c r="E3" s="268" t="s">
        <v>5</v>
      </c>
      <c r="F3" s="268" t="s">
        <v>23</v>
      </c>
      <c r="G3" s="93"/>
      <c r="H3" s="266"/>
      <c r="I3" s="268" t="s">
        <v>21</v>
      </c>
      <c r="J3" s="268" t="s">
        <v>22</v>
      </c>
      <c r="K3" s="268" t="s">
        <v>5</v>
      </c>
      <c r="L3" s="269" t="s">
        <v>23</v>
      </c>
    </row>
    <row r="4" spans="1:12" ht="7.5" customHeight="1">
      <c r="A4" s="181"/>
      <c r="B4" s="181"/>
      <c r="C4" s="181"/>
      <c r="D4" s="171"/>
      <c r="E4" s="171"/>
      <c r="F4" s="171"/>
      <c r="G4" s="181"/>
      <c r="H4" s="182"/>
      <c r="I4" s="171"/>
      <c r="J4" s="171"/>
      <c r="K4" s="171"/>
      <c r="L4" s="171"/>
    </row>
    <row r="5" spans="1:16" ht="15">
      <c r="A5" s="179">
        <v>0.375</v>
      </c>
      <c r="B5" s="179"/>
      <c r="C5" s="180" t="s">
        <v>27</v>
      </c>
      <c r="D5" s="596" t="str">
        <f>SennC!B12</f>
        <v>Margit Beyer</v>
      </c>
      <c r="E5" s="597" t="str">
        <f>SennC!C12</f>
        <v>SV Thiendorf</v>
      </c>
      <c r="F5" s="280">
        <f>SennC!G12</f>
        <v>439</v>
      </c>
      <c r="G5" s="181"/>
      <c r="H5" s="182"/>
      <c r="I5" s="171" t="s">
        <v>20</v>
      </c>
      <c r="J5" s="596" t="str">
        <f>SennB!B12</f>
        <v>Ursula Porßberger</v>
      </c>
      <c r="K5" s="597" t="str">
        <f>SennB!C12</f>
        <v>Post SV Meißen</v>
      </c>
      <c r="L5" s="280">
        <f>SennB!G12</f>
        <v>498</v>
      </c>
      <c r="P5" s="178"/>
    </row>
    <row r="6" spans="1:16" ht="15">
      <c r="A6" s="181"/>
      <c r="B6" s="181"/>
      <c r="C6" s="183"/>
      <c r="D6" s="596" t="str">
        <f>SennC!B11</f>
        <v>Ingrid Schönfeld</v>
      </c>
      <c r="E6" s="597" t="str">
        <f>SennC!C11</f>
        <v>ESV Lok Hoyerswerda</v>
      </c>
      <c r="F6" s="280">
        <f>SennC!G11</f>
        <v>479</v>
      </c>
      <c r="G6" s="181"/>
      <c r="H6" s="182"/>
      <c r="I6" s="171"/>
      <c r="J6" s="596" t="str">
        <f>SennB!B11</f>
        <v>Waltraut Hobrack</v>
      </c>
      <c r="K6" s="597" t="str">
        <f>SennB!C11</f>
        <v>MSV Bautzen 04</v>
      </c>
      <c r="L6" s="280">
        <f>SennB!G11</f>
        <v>513</v>
      </c>
      <c r="P6" s="178"/>
    </row>
    <row r="7" spans="1:16" ht="6" customHeight="1">
      <c r="A7" s="181"/>
      <c r="B7" s="181"/>
      <c r="C7" s="183"/>
      <c r="D7" s="231"/>
      <c r="E7" s="233"/>
      <c r="F7" s="232"/>
      <c r="G7" s="181"/>
      <c r="H7" s="182"/>
      <c r="I7" s="171"/>
      <c r="J7" s="231"/>
      <c r="K7" s="230"/>
      <c r="L7" s="232"/>
      <c r="P7" s="178"/>
    </row>
    <row r="8" spans="1:16" ht="15">
      <c r="A8" s="179">
        <v>0.4166666666666667</v>
      </c>
      <c r="B8" s="179"/>
      <c r="C8" s="171" t="s">
        <v>19</v>
      </c>
      <c r="D8" s="596" t="str">
        <f>SennA!B12</f>
        <v>Anke Freytag</v>
      </c>
      <c r="E8" s="597" t="str">
        <f>SennA!C12</f>
        <v>SV Motor Sörnewitz</v>
      </c>
      <c r="F8" s="280">
        <f>SennA!G12</f>
        <v>524</v>
      </c>
      <c r="G8" s="181"/>
      <c r="H8" s="182"/>
      <c r="I8" s="171" t="s">
        <v>27</v>
      </c>
      <c r="J8" s="596" t="str">
        <f>SennC!B10</f>
        <v>Anita Graf</v>
      </c>
      <c r="K8" s="597" t="str">
        <f>SennC!C10</f>
        <v>KSV 90 Neugersdorf</v>
      </c>
      <c r="L8" s="280">
        <f>SennC!G10</f>
        <v>460</v>
      </c>
      <c r="P8" s="178"/>
    </row>
    <row r="9" spans="1:16" ht="15">
      <c r="A9" s="181"/>
      <c r="B9" s="181"/>
      <c r="C9" s="183"/>
      <c r="D9" s="596" t="str">
        <f>SennA!B11</f>
        <v>Silvia Burkhardt</v>
      </c>
      <c r="E9" s="597" t="str">
        <f>SennA!C11</f>
        <v>SV Pesterwitz</v>
      </c>
      <c r="F9" s="280">
        <f>SennA!G11</f>
        <v>538</v>
      </c>
      <c r="G9" s="181"/>
      <c r="H9" s="182"/>
      <c r="I9" s="171"/>
      <c r="J9" s="596" t="str">
        <f>SennC!B9</f>
        <v>Angela Mertz</v>
      </c>
      <c r="K9" s="597" t="str">
        <f>SennC!C9</f>
        <v>KSV Dresden-Leuben</v>
      </c>
      <c r="L9" s="280">
        <f>SennC!G9</f>
        <v>510</v>
      </c>
      <c r="P9" s="178"/>
    </row>
    <row r="10" spans="1:16" ht="6" customHeight="1">
      <c r="A10" s="181"/>
      <c r="B10" s="181"/>
      <c r="C10" s="183"/>
      <c r="D10" s="231"/>
      <c r="E10" s="233"/>
      <c r="F10" s="232"/>
      <c r="G10" s="181"/>
      <c r="H10" s="182"/>
      <c r="I10" s="171"/>
      <c r="J10" s="231"/>
      <c r="K10" s="230"/>
      <c r="L10" s="232"/>
      <c r="P10" s="178"/>
    </row>
    <row r="11" spans="1:16" ht="15">
      <c r="A11" s="179">
        <v>0.4583333333333333</v>
      </c>
      <c r="B11" s="179"/>
      <c r="C11" s="171" t="s">
        <v>20</v>
      </c>
      <c r="D11" s="596" t="str">
        <f>SennB!B10</f>
        <v>Birgit Höse</v>
      </c>
      <c r="E11" s="597" t="str">
        <f>SennB!C10</f>
        <v>KSV Dresden-Leuben</v>
      </c>
      <c r="F11" s="280">
        <f>SennB!G10</f>
        <v>511</v>
      </c>
      <c r="G11" s="184"/>
      <c r="H11" s="185"/>
      <c r="I11" s="171" t="s">
        <v>19</v>
      </c>
      <c r="J11" s="596" t="str">
        <f>SennA!B10</f>
        <v>Sabine Preißler</v>
      </c>
      <c r="K11" s="597" t="str">
        <f>SennA!C10</f>
        <v>KSV Ottendorf-Okrilla</v>
      </c>
      <c r="L11" s="280">
        <f>SennA!G10</f>
        <v>527</v>
      </c>
      <c r="P11" s="178"/>
    </row>
    <row r="12" spans="1:16" ht="15">
      <c r="A12" s="181"/>
      <c r="B12" s="181"/>
      <c r="C12" s="183"/>
      <c r="D12" s="631" t="str">
        <f>SennB!B9</f>
        <v>Ulrike Thalheim</v>
      </c>
      <c r="E12" s="632" t="str">
        <f>SennB!C9</f>
        <v>Dresdner SV 1910</v>
      </c>
      <c r="F12" s="280">
        <f>SennB!G9</f>
        <v>524</v>
      </c>
      <c r="G12" s="184"/>
      <c r="H12" s="185"/>
      <c r="I12" s="186"/>
      <c r="J12" s="596" t="str">
        <f>SennA!B9</f>
        <v>Manuela Seidensticker</v>
      </c>
      <c r="K12" s="597" t="str">
        <f>SennA!C9</f>
        <v>ISG Hagenwerder</v>
      </c>
      <c r="L12" s="280">
        <f>SennA!G9</f>
        <v>546</v>
      </c>
      <c r="P12" s="178"/>
    </row>
    <row r="13" spans="1:16" ht="6" customHeight="1">
      <c r="A13" s="181"/>
      <c r="B13" s="181"/>
      <c r="C13" s="183"/>
      <c r="D13" s="231"/>
      <c r="E13" s="233"/>
      <c r="F13" s="232"/>
      <c r="G13" s="181"/>
      <c r="H13" s="182"/>
      <c r="I13" s="171"/>
      <c r="J13" s="231"/>
      <c r="K13" s="230"/>
      <c r="L13" s="232"/>
      <c r="P13" s="178"/>
    </row>
    <row r="14" spans="1:16" ht="15">
      <c r="A14" s="179">
        <v>0.5</v>
      </c>
      <c r="B14" s="179"/>
      <c r="C14" s="180" t="s">
        <v>27</v>
      </c>
      <c r="D14" s="596" t="str">
        <f>SennC!B8</f>
        <v>Christine Herrig</v>
      </c>
      <c r="E14" s="597" t="str">
        <f>SennC!C8</f>
        <v>KSC Chemie Nünchritz</v>
      </c>
      <c r="F14" s="280">
        <f>SennC!G8</f>
        <v>491</v>
      </c>
      <c r="G14" s="181"/>
      <c r="H14" s="182"/>
      <c r="I14" s="171" t="s">
        <v>20</v>
      </c>
      <c r="J14" s="596" t="str">
        <f>SennB!B8</f>
        <v>Kersti Friese</v>
      </c>
      <c r="K14" s="597" t="str">
        <f>SennB!C8</f>
        <v>MSV Bautzen 04</v>
      </c>
      <c r="L14" s="280">
        <f>SennB!G8</f>
        <v>523</v>
      </c>
      <c r="P14" s="178"/>
    </row>
    <row r="15" spans="1:16" ht="15">
      <c r="A15" s="181"/>
      <c r="B15" s="181"/>
      <c r="C15" s="183"/>
      <c r="D15" s="631" t="str">
        <f>SennC!B7</f>
        <v>Margitta Jacob</v>
      </c>
      <c r="E15" s="632" t="str">
        <f>SennC!C7</f>
        <v>ESV Dresden</v>
      </c>
      <c r="F15" s="280">
        <f>SennC!G7</f>
        <v>539</v>
      </c>
      <c r="G15" s="181"/>
      <c r="H15" s="182"/>
      <c r="I15" s="171"/>
      <c r="J15" s="596" t="str">
        <f>SennB!B7</f>
        <v>Manuela Salzburg</v>
      </c>
      <c r="K15" s="597" t="str">
        <f>SennB!C7</f>
        <v>MSV Bautzen 04</v>
      </c>
      <c r="L15" s="280">
        <f>SennB!G7</f>
        <v>547</v>
      </c>
      <c r="P15" s="178"/>
    </row>
    <row r="16" spans="1:16" ht="6" customHeight="1">
      <c r="A16" s="181"/>
      <c r="B16" s="181"/>
      <c r="C16" s="183"/>
      <c r="D16" s="231"/>
      <c r="E16" s="233"/>
      <c r="F16" s="232"/>
      <c r="G16" s="181"/>
      <c r="H16" s="182"/>
      <c r="I16" s="171"/>
      <c r="J16" s="111"/>
      <c r="K16" s="113"/>
      <c r="L16" s="112"/>
      <c r="P16" s="178"/>
    </row>
    <row r="17" spans="1:16" ht="15">
      <c r="A17" s="179">
        <v>0.5416666666666666</v>
      </c>
      <c r="B17" s="179"/>
      <c r="C17" s="171" t="s">
        <v>19</v>
      </c>
      <c r="D17" s="596" t="str">
        <f>SennA!B8</f>
        <v>Heike Böhmichen</v>
      </c>
      <c r="E17" s="597" t="str">
        <f>SennA!C8</f>
        <v>KSV 93 Sebnitz</v>
      </c>
      <c r="F17" s="280">
        <f>SennA!G8</f>
        <v>523</v>
      </c>
      <c r="G17" s="181"/>
      <c r="H17" s="182"/>
      <c r="I17" s="181"/>
      <c r="J17" s="111"/>
      <c r="K17" s="113"/>
      <c r="L17" s="272"/>
      <c r="P17" s="178"/>
    </row>
    <row r="18" spans="1:16" ht="15">
      <c r="A18" s="181"/>
      <c r="B18" s="181"/>
      <c r="C18" s="183"/>
      <c r="D18" s="631" t="str">
        <f>SennA!B7</f>
        <v>Anett Reumschüssel</v>
      </c>
      <c r="E18" s="632" t="str">
        <f>SennA!C7</f>
        <v>SV Motor Mickten-Dresden</v>
      </c>
      <c r="F18" s="280">
        <f>SennA!G7</f>
        <v>556</v>
      </c>
      <c r="G18" s="181"/>
      <c r="H18" s="182"/>
      <c r="I18" s="181"/>
      <c r="J18" s="111"/>
      <c r="K18" s="113"/>
      <c r="L18" s="272"/>
      <c r="P18" s="178"/>
    </row>
    <row r="19" spans="1:16" s="117" customFormat="1" ht="6" customHeight="1">
      <c r="A19" s="254"/>
      <c r="B19" s="254"/>
      <c r="C19" s="255"/>
      <c r="D19" s="256"/>
      <c r="E19" s="257"/>
      <c r="F19" s="258"/>
      <c r="G19" s="254"/>
      <c r="H19" s="259"/>
      <c r="I19" s="254"/>
      <c r="J19" s="260"/>
      <c r="K19" s="261"/>
      <c r="L19" s="262"/>
      <c r="P19" s="253"/>
    </row>
    <row r="20" spans="1:16" s="117" customFormat="1" ht="22.5" customHeight="1">
      <c r="A20" s="250"/>
      <c r="B20" s="250"/>
      <c r="C20" s="251"/>
      <c r="D20" s="687" t="s">
        <v>29</v>
      </c>
      <c r="E20" s="687"/>
      <c r="F20" s="687"/>
      <c r="G20" s="250"/>
      <c r="H20" s="252"/>
      <c r="I20" s="175"/>
      <c r="J20" s="687" t="s">
        <v>30</v>
      </c>
      <c r="K20" s="687"/>
      <c r="L20" s="687"/>
      <c r="P20" s="253"/>
    </row>
    <row r="21" spans="1:16" s="117" customFormat="1" ht="12.75" customHeight="1">
      <c r="A21" s="250"/>
      <c r="B21" s="250"/>
      <c r="C21" s="93" t="s">
        <v>21</v>
      </c>
      <c r="D21" s="268" t="s">
        <v>22</v>
      </c>
      <c r="E21" s="268" t="s">
        <v>5</v>
      </c>
      <c r="F21" s="268" t="s">
        <v>23</v>
      </c>
      <c r="G21" s="93"/>
      <c r="H21" s="266"/>
      <c r="I21" s="268" t="s">
        <v>21</v>
      </c>
      <c r="J21" s="268" t="s">
        <v>22</v>
      </c>
      <c r="K21" s="268" t="s">
        <v>5</v>
      </c>
      <c r="L21" s="269" t="s">
        <v>23</v>
      </c>
      <c r="P21" s="253"/>
    </row>
    <row r="22" spans="1:16" s="117" customFormat="1" ht="6" customHeight="1">
      <c r="A22" s="250"/>
      <c r="B22" s="250"/>
      <c r="C22" s="93"/>
      <c r="D22" s="268"/>
      <c r="E22" s="268"/>
      <c r="F22" s="268"/>
      <c r="G22" s="93"/>
      <c r="H22" s="266"/>
      <c r="I22" s="268"/>
      <c r="J22" s="268"/>
      <c r="K22" s="268"/>
      <c r="L22" s="269"/>
      <c r="P22" s="253"/>
    </row>
    <row r="23" spans="1:16" ht="15">
      <c r="A23" s="179">
        <v>0.375</v>
      </c>
      <c r="B23" s="179"/>
      <c r="C23" s="180" t="s">
        <v>28</v>
      </c>
      <c r="D23" s="596" t="str">
        <f>SenC!B12</f>
        <v>Bernd Urban</v>
      </c>
      <c r="E23" s="597" t="str">
        <f>SenC!C12</f>
        <v>SC Großschweidnitz-Löbau</v>
      </c>
      <c r="F23" s="280">
        <f>SenC!G12</f>
        <v>505</v>
      </c>
      <c r="G23" s="181"/>
      <c r="H23" s="182"/>
      <c r="I23" s="171" t="s">
        <v>17</v>
      </c>
      <c r="J23" s="596" t="str">
        <f>SenB!B12</f>
        <v>Jürgen Züchner</v>
      </c>
      <c r="K23" s="597" t="str">
        <f>SenB!C12</f>
        <v>SC Riesa</v>
      </c>
      <c r="L23" s="280">
        <f>SenB!G12</f>
        <v>549</v>
      </c>
      <c r="P23" s="178"/>
    </row>
    <row r="24" spans="1:16" ht="15">
      <c r="A24" s="181"/>
      <c r="B24" s="181"/>
      <c r="C24" s="183"/>
      <c r="D24" s="596" t="str">
        <f>SenC!B11</f>
        <v>Uwe Jantzen</v>
      </c>
      <c r="E24" s="597" t="str">
        <f>SenC!C11</f>
        <v>SV Ziphona Zittau</v>
      </c>
      <c r="F24" s="280">
        <f>SenC!G11</f>
        <v>503</v>
      </c>
      <c r="G24" s="181"/>
      <c r="H24" s="182"/>
      <c r="I24" s="171"/>
      <c r="J24" s="596" t="str">
        <f>SenB!B11</f>
        <v>Frank Petzold</v>
      </c>
      <c r="K24" s="597" t="str">
        <f>SenB!C11</f>
        <v>SV Lok Nossen</v>
      </c>
      <c r="L24" s="280">
        <f>SenB!G11</f>
        <v>563</v>
      </c>
      <c r="P24" s="178"/>
    </row>
    <row r="25" spans="1:16" ht="6" customHeight="1">
      <c r="A25" s="181"/>
      <c r="B25" s="181"/>
      <c r="C25" s="183"/>
      <c r="D25" s="111"/>
      <c r="E25" s="235"/>
      <c r="F25" s="112"/>
      <c r="G25" s="181"/>
      <c r="H25" s="182"/>
      <c r="I25" s="171"/>
      <c r="J25" s="111"/>
      <c r="K25" s="113"/>
      <c r="L25" s="112"/>
      <c r="P25" s="178"/>
    </row>
    <row r="26" spans="1:16" ht="15" customHeight="1">
      <c r="A26" s="179">
        <v>0.4166666666666667</v>
      </c>
      <c r="B26" s="179"/>
      <c r="C26" s="171" t="s">
        <v>18</v>
      </c>
      <c r="D26" s="596" t="str">
        <f>SenA!B12</f>
        <v>Rex Wenzel</v>
      </c>
      <c r="E26" s="597" t="str">
        <f>SenA!C12</f>
        <v>TSG Bernsdorf</v>
      </c>
      <c r="F26" s="280">
        <f>SenA!G12</f>
        <v>595</v>
      </c>
      <c r="G26" s="181"/>
      <c r="H26" s="182"/>
      <c r="I26" s="171" t="s">
        <v>28</v>
      </c>
      <c r="J26" s="631" t="str">
        <f>SenC!B10</f>
        <v>Wolfram Noack</v>
      </c>
      <c r="K26" s="632" t="str">
        <f>SenC!C10</f>
        <v>SG Turbine Lauta</v>
      </c>
      <c r="L26" s="280">
        <f>SenC!G10</f>
        <v>512</v>
      </c>
      <c r="P26" s="178"/>
    </row>
    <row r="27" spans="1:16" ht="15" customHeight="1">
      <c r="A27" s="181"/>
      <c r="B27" s="181"/>
      <c r="C27" s="183"/>
      <c r="D27" s="596" t="str">
        <f>SenA!B11</f>
        <v>Marino Wappler</v>
      </c>
      <c r="E27" s="597" t="str">
        <f>SenA!C11</f>
        <v>TSG Olbersdorf</v>
      </c>
      <c r="F27" s="280">
        <f>SenA!G11</f>
        <v>568</v>
      </c>
      <c r="G27" s="181"/>
      <c r="H27" s="182"/>
      <c r="I27" s="171"/>
      <c r="J27" s="596" t="str">
        <f>SenC!B9</f>
        <v>Bruno Schien</v>
      </c>
      <c r="K27" s="597" t="str">
        <f>SenC!C9</f>
        <v>SC Hoyerswerda</v>
      </c>
      <c r="L27" s="280">
        <f>SenC!G9</f>
        <v>498</v>
      </c>
      <c r="P27" s="178"/>
    </row>
    <row r="28" spans="1:16" ht="6" customHeight="1">
      <c r="A28" s="181"/>
      <c r="B28" s="181"/>
      <c r="C28" s="183"/>
      <c r="D28" s="111"/>
      <c r="E28" s="235"/>
      <c r="F28" s="112"/>
      <c r="G28" s="181"/>
      <c r="H28" s="182"/>
      <c r="I28" s="171"/>
      <c r="J28" s="111"/>
      <c r="K28" s="113"/>
      <c r="L28" s="112"/>
      <c r="P28" s="178"/>
    </row>
    <row r="29" spans="1:16" ht="15">
      <c r="A29" s="179">
        <v>0.4583333333333333</v>
      </c>
      <c r="B29" s="179"/>
      <c r="C29" s="171" t="s">
        <v>17</v>
      </c>
      <c r="D29" s="596" t="str">
        <f>SenB!B10</f>
        <v>Hellmut Kaden</v>
      </c>
      <c r="E29" s="597" t="str">
        <f>SenB!C10</f>
        <v>TSV 1862 Radeburg</v>
      </c>
      <c r="F29" s="280">
        <f>SenB!G10</f>
        <v>577</v>
      </c>
      <c r="G29" s="184"/>
      <c r="H29" s="185"/>
      <c r="I29" s="171" t="s">
        <v>18</v>
      </c>
      <c r="J29" s="596" t="str">
        <f>SenA!B10</f>
        <v>Michael Fichte</v>
      </c>
      <c r="K29" s="597" t="str">
        <f>SenA!C10</f>
        <v>SV Demitz-Thumitz</v>
      </c>
      <c r="L29" s="280">
        <f>SenA!G10</f>
        <v>578</v>
      </c>
      <c r="P29" s="178"/>
    </row>
    <row r="30" spans="1:16" ht="15" customHeight="1">
      <c r="A30" s="181"/>
      <c r="B30" s="181"/>
      <c r="C30" s="183"/>
      <c r="D30" s="596" t="str">
        <f>SenB!B9</f>
        <v>Helmut Kubitz</v>
      </c>
      <c r="E30" s="597" t="str">
        <f>SenB!C9</f>
        <v>KSV Neueibau</v>
      </c>
      <c r="F30" s="280">
        <f>SenB!G9</f>
        <v>558</v>
      </c>
      <c r="G30" s="184"/>
      <c r="H30" s="185"/>
      <c r="I30" s="186"/>
      <c r="J30" s="596" t="str">
        <f>SenA!B9</f>
        <v>Enrico Hauswald</v>
      </c>
      <c r="K30" s="597" t="str">
        <f>SenA!C9</f>
        <v>SG Lückersdorf-Gelenau</v>
      </c>
      <c r="L30" s="280">
        <f>SenA!G9</f>
        <v>570</v>
      </c>
      <c r="P30" s="178"/>
    </row>
    <row r="31" spans="1:16" ht="6" customHeight="1">
      <c r="A31" s="181"/>
      <c r="B31" s="181"/>
      <c r="C31" s="183"/>
      <c r="D31" s="111"/>
      <c r="E31" s="235"/>
      <c r="F31" s="112"/>
      <c r="G31" s="181"/>
      <c r="H31" s="182"/>
      <c r="I31" s="171"/>
      <c r="J31" s="111"/>
      <c r="K31" s="113"/>
      <c r="L31" s="112"/>
      <c r="P31" s="178"/>
    </row>
    <row r="32" spans="1:16" ht="15">
      <c r="A32" s="179">
        <v>0.5</v>
      </c>
      <c r="B32" s="179"/>
      <c r="C32" s="180" t="s">
        <v>28</v>
      </c>
      <c r="D32" s="596" t="str">
        <f>SenC!B8</f>
        <v>Günter Kießling</v>
      </c>
      <c r="E32" s="597" t="str">
        <f>SenC!C8</f>
        <v>BSV Chemie Radebeul</v>
      </c>
      <c r="F32" s="280">
        <f>SenC!G8</f>
        <v>528</v>
      </c>
      <c r="G32" s="181"/>
      <c r="H32" s="182"/>
      <c r="I32" s="171" t="s">
        <v>17</v>
      </c>
      <c r="J32" s="596" t="str">
        <f>SenB!B8</f>
        <v>Gert Nitzsche</v>
      </c>
      <c r="K32" s="597" t="str">
        <f>SenB!C8</f>
        <v>SG Großröhrsdorf</v>
      </c>
      <c r="L32" s="280">
        <f>SenB!G8</f>
        <v>566</v>
      </c>
      <c r="P32" s="178"/>
    </row>
    <row r="33" spans="1:16" ht="15" customHeight="1">
      <c r="A33" s="181"/>
      <c r="B33" s="181"/>
      <c r="C33" s="183"/>
      <c r="D33" s="631" t="str">
        <f>SenC!B7</f>
        <v>Eberhard Berger</v>
      </c>
      <c r="E33" s="632" t="str">
        <f>SenC!C7</f>
        <v>KSV 1991 Freital</v>
      </c>
      <c r="F33" s="280">
        <f>SenC!G7</f>
        <v>520</v>
      </c>
      <c r="G33" s="181"/>
      <c r="H33" s="182"/>
      <c r="I33" s="171"/>
      <c r="J33" s="631" t="str">
        <f>SenB!B7</f>
        <v>Hans-Jürgen Weber</v>
      </c>
      <c r="K33" s="632" t="str">
        <f>SenB!C7</f>
        <v>Thonberger SC 1931</v>
      </c>
      <c r="L33" s="280">
        <f>SenB!G7</f>
        <v>616</v>
      </c>
      <c r="P33" s="178"/>
    </row>
    <row r="34" spans="1:16" ht="6" customHeight="1">
      <c r="A34" s="181"/>
      <c r="B34" s="181"/>
      <c r="C34" s="183"/>
      <c r="D34" s="111"/>
      <c r="E34" s="235"/>
      <c r="F34" s="112"/>
      <c r="G34" s="181"/>
      <c r="H34" s="182"/>
      <c r="I34" s="171"/>
      <c r="J34" s="231"/>
      <c r="K34" s="230"/>
      <c r="L34" s="232"/>
      <c r="P34" s="178"/>
    </row>
    <row r="35" spans="1:16" ht="15">
      <c r="A35" s="179">
        <v>0.5416666666666666</v>
      </c>
      <c r="B35" s="179"/>
      <c r="C35" s="171" t="s">
        <v>18</v>
      </c>
      <c r="D35" s="596" t="str">
        <f>SenA!B8</f>
        <v>Axel Jarosch</v>
      </c>
      <c r="E35" s="597" t="str">
        <f>SenA!C8</f>
        <v>ESV Lok Hoyerswerda</v>
      </c>
      <c r="F35" s="280">
        <f>SenA!G8</f>
        <v>588</v>
      </c>
      <c r="G35" s="181"/>
      <c r="H35" s="182"/>
      <c r="I35" s="181"/>
      <c r="J35" s="231"/>
      <c r="K35" s="230"/>
      <c r="L35" s="211"/>
      <c r="N35" s="178"/>
      <c r="O35" s="178"/>
      <c r="P35" s="178"/>
    </row>
    <row r="36" spans="1:12" ht="16.5" customHeight="1">
      <c r="A36" s="181"/>
      <c r="B36" s="181"/>
      <c r="C36" s="183"/>
      <c r="D36" s="596" t="str">
        <f>SenA!B7</f>
        <v>Veit Wöhnl</v>
      </c>
      <c r="E36" s="597" t="str">
        <f>SenA!C7</f>
        <v>SV TuR Dresden</v>
      </c>
      <c r="F36" s="280">
        <f>SenA!G7</f>
        <v>587</v>
      </c>
      <c r="G36" s="181"/>
      <c r="H36" s="182"/>
      <c r="I36" s="181"/>
      <c r="J36" s="231"/>
      <c r="K36" s="230"/>
      <c r="L36" s="211"/>
    </row>
    <row r="37" spans="1:12" ht="16.5" customHeight="1">
      <c r="A37" s="181"/>
      <c r="B37" s="181"/>
      <c r="C37" s="183"/>
      <c r="D37" s="231"/>
      <c r="E37" s="233"/>
      <c r="F37" s="211"/>
      <c r="G37" s="181"/>
      <c r="H37" s="182"/>
      <c r="I37" s="181"/>
      <c r="J37" s="231"/>
      <c r="K37" s="230"/>
      <c r="L37" s="211"/>
    </row>
    <row r="38" spans="1:10" ht="15">
      <c r="A38" s="63" t="s">
        <v>134</v>
      </c>
      <c r="B38" s="63"/>
      <c r="F38" s="188"/>
      <c r="G38" s="189"/>
      <c r="H38" s="190"/>
      <c r="I38" s="63" t="s">
        <v>134</v>
      </c>
      <c r="J38" s="63"/>
    </row>
    <row r="39" spans="1:11" ht="15.75" customHeight="1">
      <c r="A39" s="209" t="s">
        <v>19</v>
      </c>
      <c r="B39" s="63"/>
      <c r="D39" s="209" t="s">
        <v>106</v>
      </c>
      <c r="E39" s="192" t="s">
        <v>470</v>
      </c>
      <c r="F39" s="188"/>
      <c r="G39" s="189"/>
      <c r="H39" s="190"/>
      <c r="I39" s="209" t="s">
        <v>18</v>
      </c>
      <c r="J39" s="278" t="s">
        <v>107</v>
      </c>
      <c r="K39" s="192" t="s">
        <v>473</v>
      </c>
    </row>
    <row r="40" spans="1:11" ht="15.75" customHeight="1">
      <c r="A40" s="209" t="s">
        <v>20</v>
      </c>
      <c r="B40" s="63"/>
      <c r="D40" s="209" t="s">
        <v>106</v>
      </c>
      <c r="E40" s="192" t="s">
        <v>470</v>
      </c>
      <c r="F40" s="188"/>
      <c r="G40" s="189"/>
      <c r="H40" s="190"/>
      <c r="I40" s="209" t="s">
        <v>17</v>
      </c>
      <c r="J40" s="278" t="s">
        <v>107</v>
      </c>
      <c r="K40" s="192" t="s">
        <v>473</v>
      </c>
    </row>
    <row r="41" spans="1:10" ht="15.75">
      <c r="A41" s="209" t="s">
        <v>27</v>
      </c>
      <c r="B41" s="63"/>
      <c r="D41" s="209" t="s">
        <v>471</v>
      </c>
      <c r="F41" s="188"/>
      <c r="G41" s="189"/>
      <c r="H41" s="190"/>
      <c r="I41" s="209" t="s">
        <v>28</v>
      </c>
      <c r="J41" s="278" t="s">
        <v>474</v>
      </c>
    </row>
    <row r="42" spans="2:11" ht="15" customHeight="1">
      <c r="B42" s="63"/>
      <c r="C42" s="209"/>
      <c r="F42" s="188"/>
      <c r="G42" s="188"/>
      <c r="H42" s="188"/>
      <c r="I42" s="209"/>
      <c r="J42" s="63"/>
      <c r="K42" s="209"/>
    </row>
    <row r="43" spans="1:11" ht="15" customHeight="1">
      <c r="A43" s="688" t="s">
        <v>619</v>
      </c>
      <c r="B43" s="688"/>
      <c r="C43" s="688"/>
      <c r="D43" s="688"/>
      <c r="F43" s="210" t="s">
        <v>472</v>
      </c>
      <c r="G43" s="210"/>
      <c r="H43" s="210"/>
      <c r="I43" s="210"/>
      <c r="J43" s="63"/>
      <c r="K43" s="209"/>
    </row>
    <row r="44" spans="2:12" s="66" customFormat="1" ht="14.25" customHeight="1">
      <c r="B44" s="63"/>
      <c r="C44" s="209"/>
      <c r="E44" s="114"/>
      <c r="F44" s="191"/>
      <c r="G44" s="191"/>
      <c r="H44" s="191"/>
      <c r="J44" s="210"/>
      <c r="K44" s="92"/>
      <c r="L44" s="63"/>
    </row>
    <row r="45" spans="1:12" s="66" customFormat="1" ht="14.25" customHeight="1">
      <c r="A45" s="192"/>
      <c r="B45" s="191"/>
      <c r="C45" s="191"/>
      <c r="D45" s="191"/>
      <c r="E45" s="187"/>
      <c r="F45" s="191"/>
      <c r="G45" s="191"/>
      <c r="H45" s="191"/>
      <c r="L45" s="63"/>
    </row>
    <row r="46" spans="1:12" ht="17.25" customHeight="1">
      <c r="A46" s="64"/>
      <c r="B46" s="64"/>
      <c r="C46" s="65"/>
      <c r="D46" s="239"/>
      <c r="F46" s="238"/>
      <c r="G46" s="238"/>
      <c r="H46" s="238"/>
      <c r="I46" s="686"/>
      <c r="J46" s="686"/>
      <c r="K46" s="686"/>
      <c r="L46" s="686"/>
    </row>
    <row r="47" spans="2:11" ht="7.5" customHeight="1">
      <c r="B47" s="64"/>
      <c r="C47" s="65"/>
      <c r="D47" s="65"/>
      <c r="E47" s="65"/>
      <c r="F47" s="65"/>
      <c r="G47" s="65"/>
      <c r="H47" s="65"/>
      <c r="I47" s="64"/>
      <c r="J47" s="65"/>
      <c r="K47" s="65"/>
    </row>
    <row r="48" spans="1:11" ht="15.75" customHeight="1">
      <c r="A48" s="63"/>
      <c r="B48" s="64"/>
      <c r="C48" s="65"/>
      <c r="D48" s="65"/>
      <c r="E48" s="65"/>
      <c r="F48" s="65"/>
      <c r="G48" s="65"/>
      <c r="H48" s="65"/>
      <c r="I48" s="64"/>
      <c r="J48" s="65"/>
      <c r="K48" s="65"/>
    </row>
    <row r="49" spans="1:9" ht="14.25">
      <c r="A49" s="67"/>
      <c r="B49" s="63"/>
      <c r="I49" s="63"/>
    </row>
  </sheetData>
  <sheetProtection/>
  <mergeCells count="7">
    <mergeCell ref="A1:L1"/>
    <mergeCell ref="D2:F2"/>
    <mergeCell ref="J2:L2"/>
    <mergeCell ref="I46:L46"/>
    <mergeCell ref="D20:F20"/>
    <mergeCell ref="J20:L20"/>
    <mergeCell ref="A43:D43"/>
  </mergeCells>
  <printOptions horizontalCentered="1"/>
  <pageMargins left="0.11811023622047245" right="0.11811023622047245" top="0.1968503937007874" bottom="0.196850393700787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O29" sqref="O29"/>
    </sheetView>
  </sheetViews>
  <sheetFormatPr defaultColWidth="11.421875" defaultRowHeight="12.75"/>
  <cols>
    <col min="1" max="1" width="8.00390625" style="468" customWidth="1"/>
    <col min="2" max="2" width="13.57421875" style="468" customWidth="1"/>
    <col min="3" max="3" width="15.8515625" style="468" customWidth="1"/>
    <col min="4" max="4" width="27.8515625" style="468" customWidth="1"/>
    <col min="5" max="7" width="9.8515625" style="468" customWidth="1"/>
    <col min="8" max="8" width="13.28125" style="468" customWidth="1"/>
  </cols>
  <sheetData>
    <row r="1" spans="1:8" ht="12.75">
      <c r="A1"/>
      <c r="B1"/>
      <c r="C1"/>
      <c r="D1"/>
      <c r="E1"/>
      <c r="F1"/>
      <c r="G1"/>
      <c r="H1"/>
    </row>
    <row r="2" spans="1:11" ht="12.75" customHeight="1">
      <c r="A2"/>
      <c r="B2" s="657" t="s">
        <v>581</v>
      </c>
      <c r="C2" s="657"/>
      <c r="D2" s="657"/>
      <c r="E2" s="657"/>
      <c r="F2" s="657"/>
      <c r="G2" s="657"/>
      <c r="H2" s="657"/>
      <c r="I2" s="657"/>
      <c r="J2" s="657"/>
      <c r="K2" s="657"/>
    </row>
    <row r="3" spans="1:11" ht="12.75" customHeight="1">
      <c r="A3"/>
      <c r="B3" s="657"/>
      <c r="C3" s="657"/>
      <c r="D3" s="657"/>
      <c r="E3" s="657"/>
      <c r="F3" s="657"/>
      <c r="G3" s="657"/>
      <c r="H3" s="657"/>
      <c r="I3" s="657"/>
      <c r="J3" s="657"/>
      <c r="K3" s="657"/>
    </row>
    <row r="4" spans="1:11" ht="12.75" customHeight="1">
      <c r="A4"/>
      <c r="B4" s="639" t="s">
        <v>582</v>
      </c>
      <c r="C4" s="639"/>
      <c r="D4" s="639"/>
      <c r="E4" s="639"/>
      <c r="F4" s="639"/>
      <c r="G4" s="639"/>
      <c r="H4" s="639"/>
      <c r="I4" s="639"/>
      <c r="J4" s="639"/>
      <c r="K4" s="639"/>
    </row>
    <row r="5" spans="1:11" ht="12.75" customHeight="1">
      <c r="A5"/>
      <c r="B5" s="639"/>
      <c r="C5" s="639"/>
      <c r="D5" s="639"/>
      <c r="E5" s="639"/>
      <c r="F5" s="639"/>
      <c r="G5" s="639"/>
      <c r="H5" s="639"/>
      <c r="I5" s="639"/>
      <c r="J5" s="639"/>
      <c r="K5" s="639"/>
    </row>
    <row r="6" spans="1:11" ht="23.25">
      <c r="A6"/>
      <c r="B6" s="479"/>
      <c r="C6" s="479"/>
      <c r="D6" s="479"/>
      <c r="E6" s="479"/>
      <c r="F6" s="479"/>
      <c r="G6" s="479"/>
      <c r="H6" s="479"/>
      <c r="I6" s="479"/>
      <c r="J6" s="479"/>
      <c r="K6" s="479"/>
    </row>
    <row r="7" spans="1:11" ht="24" thickBot="1">
      <c r="A7"/>
      <c r="B7" s="480"/>
      <c r="C7" s="480"/>
      <c r="D7" s="480"/>
      <c r="E7" s="480"/>
      <c r="F7" s="480"/>
      <c r="G7" s="480"/>
      <c r="H7" s="480"/>
      <c r="I7" s="480"/>
      <c r="J7" s="480"/>
      <c r="K7" s="480"/>
    </row>
    <row r="8" spans="1:11" ht="26.25" thickBot="1">
      <c r="A8" s="481" t="s">
        <v>553</v>
      </c>
      <c r="B8" s="482" t="s">
        <v>4</v>
      </c>
      <c r="C8" s="482" t="s">
        <v>493</v>
      </c>
      <c r="D8" s="482" t="s">
        <v>5</v>
      </c>
      <c r="E8" s="482" t="s">
        <v>558</v>
      </c>
      <c r="F8" s="482" t="s">
        <v>7</v>
      </c>
      <c r="G8" s="483" t="s">
        <v>554</v>
      </c>
      <c r="H8" s="483" t="s">
        <v>555</v>
      </c>
      <c r="I8" s="483" t="s">
        <v>13</v>
      </c>
      <c r="J8" s="484" t="s">
        <v>559</v>
      </c>
      <c r="K8" s="485" t="s">
        <v>14</v>
      </c>
    </row>
    <row r="9" spans="1:11" ht="12.75" customHeight="1">
      <c r="A9" s="640" t="s">
        <v>560</v>
      </c>
      <c r="B9" s="641"/>
      <c r="C9" s="641"/>
      <c r="D9" s="641"/>
      <c r="E9" s="641"/>
      <c r="F9" s="641"/>
      <c r="G9" s="641"/>
      <c r="H9" s="641"/>
      <c r="I9" s="641"/>
      <c r="J9" s="641"/>
      <c r="K9" s="642"/>
    </row>
    <row r="10" spans="1:11" ht="13.5" customHeight="1" thickBot="1">
      <c r="A10" s="643"/>
      <c r="B10" s="644"/>
      <c r="C10" s="644"/>
      <c r="D10" s="644"/>
      <c r="E10" s="644"/>
      <c r="F10" s="644"/>
      <c r="G10" s="644"/>
      <c r="H10" s="644"/>
      <c r="I10" s="644"/>
      <c r="J10" s="644"/>
      <c r="K10" s="645"/>
    </row>
    <row r="11" spans="1:11" ht="15.75">
      <c r="A11" s="486">
        <v>8</v>
      </c>
      <c r="B11" s="487" t="s">
        <v>487</v>
      </c>
      <c r="C11" s="488" t="s">
        <v>521</v>
      </c>
      <c r="D11" s="489" t="s">
        <v>78</v>
      </c>
      <c r="E11" s="490">
        <v>526</v>
      </c>
      <c r="F11" s="491">
        <v>355</v>
      </c>
      <c r="G11" s="491">
        <v>194</v>
      </c>
      <c r="H11" s="491">
        <v>3</v>
      </c>
      <c r="I11" s="492">
        <f aca="true" t="shared" si="0" ref="I11:I18">F11+G11</f>
        <v>549</v>
      </c>
      <c r="J11" s="492">
        <f aca="true" t="shared" si="1" ref="J11:J18">E11+I11</f>
        <v>1075</v>
      </c>
      <c r="K11" s="493">
        <v>1</v>
      </c>
    </row>
    <row r="12" spans="1:11" ht="15.75">
      <c r="A12" s="494">
        <v>7</v>
      </c>
      <c r="B12" s="495" t="s">
        <v>525</v>
      </c>
      <c r="C12" s="495" t="s">
        <v>524</v>
      </c>
      <c r="D12" s="496" t="s">
        <v>561</v>
      </c>
      <c r="E12" s="497">
        <v>516</v>
      </c>
      <c r="F12" s="498">
        <v>353</v>
      </c>
      <c r="G12" s="498">
        <v>159</v>
      </c>
      <c r="H12" s="498">
        <v>9</v>
      </c>
      <c r="I12" s="499">
        <f t="shared" si="0"/>
        <v>512</v>
      </c>
      <c r="J12" s="499">
        <f t="shared" si="1"/>
        <v>1028</v>
      </c>
      <c r="K12" s="500">
        <v>2</v>
      </c>
    </row>
    <row r="13" spans="1:11" ht="15.75">
      <c r="A13" s="494">
        <v>3</v>
      </c>
      <c r="B13" s="501" t="s">
        <v>522</v>
      </c>
      <c r="C13" s="501" t="s">
        <v>523</v>
      </c>
      <c r="D13" s="502" t="s">
        <v>520</v>
      </c>
      <c r="E13" s="497">
        <v>502</v>
      </c>
      <c r="F13" s="498">
        <v>376</v>
      </c>
      <c r="G13" s="498">
        <v>150</v>
      </c>
      <c r="H13" s="498">
        <v>10</v>
      </c>
      <c r="I13" s="499">
        <f t="shared" si="0"/>
        <v>526</v>
      </c>
      <c r="J13" s="499">
        <f t="shared" si="1"/>
        <v>1028</v>
      </c>
      <c r="K13" s="500">
        <v>3</v>
      </c>
    </row>
    <row r="14" spans="1:11" ht="15.75">
      <c r="A14" s="494">
        <v>1</v>
      </c>
      <c r="B14" s="501" t="s">
        <v>526</v>
      </c>
      <c r="C14" s="501" t="s">
        <v>527</v>
      </c>
      <c r="D14" s="503" t="s">
        <v>528</v>
      </c>
      <c r="E14" s="497">
        <v>497</v>
      </c>
      <c r="F14" s="498">
        <v>354</v>
      </c>
      <c r="G14" s="498">
        <v>169</v>
      </c>
      <c r="H14" s="498">
        <v>13</v>
      </c>
      <c r="I14" s="499">
        <f t="shared" si="0"/>
        <v>523</v>
      </c>
      <c r="J14" s="499">
        <f t="shared" si="1"/>
        <v>1020</v>
      </c>
      <c r="K14" s="504">
        <v>4</v>
      </c>
    </row>
    <row r="15" spans="1:11" ht="15.75">
      <c r="A15" s="494">
        <v>4</v>
      </c>
      <c r="B15" s="495" t="s">
        <v>529</v>
      </c>
      <c r="C15" s="495" t="s">
        <v>530</v>
      </c>
      <c r="D15" s="496" t="s">
        <v>71</v>
      </c>
      <c r="E15" s="497">
        <v>504</v>
      </c>
      <c r="F15" s="498">
        <v>364</v>
      </c>
      <c r="G15" s="498">
        <v>148</v>
      </c>
      <c r="H15" s="498">
        <v>14</v>
      </c>
      <c r="I15" s="499">
        <f t="shared" si="0"/>
        <v>512</v>
      </c>
      <c r="J15" s="499">
        <f t="shared" si="1"/>
        <v>1016</v>
      </c>
      <c r="K15" s="504">
        <v>5</v>
      </c>
    </row>
    <row r="16" spans="1:11" ht="15.75">
      <c r="A16" s="494">
        <v>5</v>
      </c>
      <c r="B16" s="495" t="s">
        <v>534</v>
      </c>
      <c r="C16" s="495" t="s">
        <v>535</v>
      </c>
      <c r="D16" s="496" t="s">
        <v>41</v>
      </c>
      <c r="E16" s="497">
        <v>508</v>
      </c>
      <c r="F16" s="498">
        <v>365</v>
      </c>
      <c r="G16" s="498">
        <v>133</v>
      </c>
      <c r="H16" s="498">
        <v>12</v>
      </c>
      <c r="I16" s="499">
        <f t="shared" si="0"/>
        <v>498</v>
      </c>
      <c r="J16" s="499">
        <f t="shared" si="1"/>
        <v>1006</v>
      </c>
      <c r="K16" s="504">
        <v>6</v>
      </c>
    </row>
    <row r="17" spans="1:11" ht="15.75">
      <c r="A17" s="494">
        <v>2</v>
      </c>
      <c r="B17" s="505" t="s">
        <v>533</v>
      </c>
      <c r="C17" s="495" t="s">
        <v>556</v>
      </c>
      <c r="D17" s="496" t="s">
        <v>31</v>
      </c>
      <c r="E17" s="497">
        <v>498</v>
      </c>
      <c r="F17" s="498">
        <v>319</v>
      </c>
      <c r="G17" s="498">
        <v>176</v>
      </c>
      <c r="H17" s="498">
        <v>10</v>
      </c>
      <c r="I17" s="499">
        <f t="shared" si="0"/>
        <v>495</v>
      </c>
      <c r="J17" s="499">
        <f t="shared" si="1"/>
        <v>993</v>
      </c>
      <c r="K17" s="504">
        <v>7</v>
      </c>
    </row>
    <row r="18" spans="1:11" ht="16.5" thickBot="1">
      <c r="A18" s="506">
        <v>6</v>
      </c>
      <c r="B18" s="507" t="s">
        <v>531</v>
      </c>
      <c r="C18" s="508" t="s">
        <v>532</v>
      </c>
      <c r="D18" s="509" t="s">
        <v>528</v>
      </c>
      <c r="E18" s="510">
        <v>512</v>
      </c>
      <c r="F18" s="511">
        <v>330</v>
      </c>
      <c r="G18" s="511">
        <v>151</v>
      </c>
      <c r="H18" s="511">
        <v>9</v>
      </c>
      <c r="I18" s="512">
        <f t="shared" si="0"/>
        <v>481</v>
      </c>
      <c r="J18" s="512">
        <f t="shared" si="1"/>
        <v>993</v>
      </c>
      <c r="K18" s="513">
        <v>8</v>
      </c>
    </row>
    <row r="19" spans="1:11" ht="20.25">
      <c r="A19" s="646" t="s">
        <v>562</v>
      </c>
      <c r="B19" s="647"/>
      <c r="C19" s="647"/>
      <c r="D19" s="647"/>
      <c r="E19" s="647"/>
      <c r="F19" s="647"/>
      <c r="G19" s="647"/>
      <c r="H19" s="515" t="s">
        <v>552</v>
      </c>
      <c r="I19" s="514">
        <f>SUM(I11:I18)</f>
        <v>4096</v>
      </c>
      <c r="J19" s="514"/>
      <c r="K19" s="516"/>
    </row>
    <row r="20" spans="1:11" ht="21" thickBot="1">
      <c r="A20" s="648"/>
      <c r="B20" s="649"/>
      <c r="C20" s="649"/>
      <c r="D20" s="649"/>
      <c r="E20" s="649"/>
      <c r="F20" s="649"/>
      <c r="G20" s="649"/>
      <c r="H20" s="517"/>
      <c r="I20" s="517"/>
      <c r="J20" s="517"/>
      <c r="K20" s="518"/>
    </row>
    <row r="21" spans="1:11" ht="15.75">
      <c r="A21" s="486">
        <v>5</v>
      </c>
      <c r="B21" s="519" t="s">
        <v>549</v>
      </c>
      <c r="C21" s="520" t="s">
        <v>550</v>
      </c>
      <c r="D21" s="521" t="s">
        <v>346</v>
      </c>
      <c r="E21" s="490">
        <v>547</v>
      </c>
      <c r="F21" s="491">
        <v>369</v>
      </c>
      <c r="G21" s="491">
        <v>173</v>
      </c>
      <c r="H21" s="491">
        <v>6</v>
      </c>
      <c r="I21" s="492">
        <f aca="true" t="shared" si="2" ref="I21:I28">F21+G21</f>
        <v>542</v>
      </c>
      <c r="J21" s="492">
        <f aca="true" t="shared" si="3" ref="J21:J28">E21+I21</f>
        <v>1089</v>
      </c>
      <c r="K21" s="493">
        <v>1</v>
      </c>
    </row>
    <row r="22" spans="1:11" ht="15.75">
      <c r="A22" s="494">
        <v>2</v>
      </c>
      <c r="B22" s="501" t="s">
        <v>536</v>
      </c>
      <c r="C22" s="501" t="s">
        <v>537</v>
      </c>
      <c r="D22" s="503" t="s">
        <v>31</v>
      </c>
      <c r="E22" s="497">
        <v>533</v>
      </c>
      <c r="F22" s="498">
        <v>360</v>
      </c>
      <c r="G22" s="498">
        <v>195</v>
      </c>
      <c r="H22" s="498">
        <v>7</v>
      </c>
      <c r="I22" s="499">
        <f t="shared" si="2"/>
        <v>555</v>
      </c>
      <c r="J22" s="499">
        <f t="shared" si="3"/>
        <v>1088</v>
      </c>
      <c r="K22" s="500">
        <v>2</v>
      </c>
    </row>
    <row r="23" spans="1:11" ht="15.75">
      <c r="A23" s="494">
        <v>8</v>
      </c>
      <c r="B23" s="505" t="s">
        <v>538</v>
      </c>
      <c r="C23" s="495" t="s">
        <v>539</v>
      </c>
      <c r="D23" s="496" t="s">
        <v>85</v>
      </c>
      <c r="E23" s="497">
        <v>575</v>
      </c>
      <c r="F23" s="498">
        <v>353</v>
      </c>
      <c r="G23" s="498">
        <v>157</v>
      </c>
      <c r="H23" s="498">
        <v>5</v>
      </c>
      <c r="I23" s="499">
        <f t="shared" si="2"/>
        <v>510</v>
      </c>
      <c r="J23" s="499">
        <f t="shared" si="3"/>
        <v>1085</v>
      </c>
      <c r="K23" s="500">
        <v>3</v>
      </c>
    </row>
    <row r="24" spans="1:11" ht="15.75">
      <c r="A24" s="494">
        <v>3</v>
      </c>
      <c r="B24" s="495" t="s">
        <v>540</v>
      </c>
      <c r="C24" s="495" t="s">
        <v>541</v>
      </c>
      <c r="D24" s="496" t="s">
        <v>305</v>
      </c>
      <c r="E24" s="497">
        <v>535</v>
      </c>
      <c r="F24" s="498">
        <v>369</v>
      </c>
      <c r="G24" s="498">
        <v>173</v>
      </c>
      <c r="H24" s="498">
        <v>4</v>
      </c>
      <c r="I24" s="499">
        <f t="shared" si="2"/>
        <v>542</v>
      </c>
      <c r="J24" s="499">
        <f t="shared" si="3"/>
        <v>1077</v>
      </c>
      <c r="K24" s="500">
        <v>4</v>
      </c>
    </row>
    <row r="25" spans="1:11" ht="15.75">
      <c r="A25" s="494">
        <v>7</v>
      </c>
      <c r="B25" s="522" t="s">
        <v>546</v>
      </c>
      <c r="C25" s="522" t="s">
        <v>547</v>
      </c>
      <c r="D25" s="523" t="s">
        <v>42</v>
      </c>
      <c r="E25" s="497">
        <v>570</v>
      </c>
      <c r="F25" s="498">
        <v>349</v>
      </c>
      <c r="G25" s="498">
        <v>156</v>
      </c>
      <c r="H25" s="498">
        <v>8</v>
      </c>
      <c r="I25" s="499">
        <f t="shared" si="2"/>
        <v>505</v>
      </c>
      <c r="J25" s="499">
        <f t="shared" si="3"/>
        <v>1075</v>
      </c>
      <c r="K25" s="504">
        <v>5</v>
      </c>
    </row>
    <row r="26" spans="1:11" ht="15.75" customHeight="1">
      <c r="A26" s="494">
        <v>4</v>
      </c>
      <c r="B26" s="495" t="s">
        <v>505</v>
      </c>
      <c r="C26" s="495" t="s">
        <v>548</v>
      </c>
      <c r="D26" s="496" t="s">
        <v>308</v>
      </c>
      <c r="E26" s="497">
        <v>536</v>
      </c>
      <c r="F26" s="498">
        <v>352</v>
      </c>
      <c r="G26" s="498">
        <v>184</v>
      </c>
      <c r="H26" s="498">
        <v>11</v>
      </c>
      <c r="I26" s="499">
        <f t="shared" si="2"/>
        <v>536</v>
      </c>
      <c r="J26" s="499">
        <f t="shared" si="3"/>
        <v>1072</v>
      </c>
      <c r="K26" s="504">
        <v>6</v>
      </c>
    </row>
    <row r="27" spans="1:11" ht="15.75" customHeight="1">
      <c r="A27" s="494">
        <v>6</v>
      </c>
      <c r="B27" s="524" t="s">
        <v>488</v>
      </c>
      <c r="C27" s="524" t="s">
        <v>542</v>
      </c>
      <c r="D27" s="496" t="s">
        <v>305</v>
      </c>
      <c r="E27" s="497">
        <v>551</v>
      </c>
      <c r="F27" s="498">
        <v>353</v>
      </c>
      <c r="G27" s="498">
        <v>163</v>
      </c>
      <c r="H27" s="498">
        <v>9</v>
      </c>
      <c r="I27" s="499">
        <f t="shared" si="2"/>
        <v>516</v>
      </c>
      <c r="J27" s="499">
        <f t="shared" si="3"/>
        <v>1067</v>
      </c>
      <c r="K27" s="504">
        <v>7</v>
      </c>
    </row>
    <row r="28" spans="1:11" ht="15.75" customHeight="1" thickBot="1">
      <c r="A28" s="494">
        <v>1</v>
      </c>
      <c r="B28" s="501" t="s">
        <v>543</v>
      </c>
      <c r="C28" s="501" t="s">
        <v>544</v>
      </c>
      <c r="D28" s="503" t="s">
        <v>545</v>
      </c>
      <c r="E28" s="510">
        <v>532</v>
      </c>
      <c r="F28" s="511">
        <v>335</v>
      </c>
      <c r="G28" s="511">
        <v>113</v>
      </c>
      <c r="H28" s="511">
        <v>18</v>
      </c>
      <c r="I28" s="512">
        <f t="shared" si="2"/>
        <v>448</v>
      </c>
      <c r="J28" s="512">
        <f t="shared" si="3"/>
        <v>980</v>
      </c>
      <c r="K28" s="513">
        <v>8</v>
      </c>
    </row>
    <row r="29" spans="1:11" ht="20.25">
      <c r="A29" s="525"/>
      <c r="B29" s="525"/>
      <c r="C29" s="525"/>
      <c r="D29" s="525"/>
      <c r="E29" s="525"/>
      <c r="F29" s="525"/>
      <c r="G29" s="525"/>
      <c r="H29" s="515" t="s">
        <v>552</v>
      </c>
      <c r="I29" s="514">
        <f>SUM(I21:I28)</f>
        <v>4154</v>
      </c>
      <c r="J29" s="525"/>
      <c r="K29" s="525"/>
    </row>
    <row r="30" spans="1:11" ht="12.75" customHeight="1">
      <c r="A30" s="655" t="s">
        <v>483</v>
      </c>
      <c r="B30" s="656" t="s">
        <v>580</v>
      </c>
      <c r="C30" s="656"/>
      <c r="D30" s="656"/>
      <c r="E30" s="656"/>
      <c r="F30" s="656"/>
      <c r="G30" s="656"/>
      <c r="H30" s="656"/>
      <c r="I30" s="656"/>
      <c r="J30" s="656"/>
      <c r="K30" s="656"/>
    </row>
    <row r="31" spans="1:11" ht="12.75" customHeight="1">
      <c r="A31" s="655"/>
      <c r="B31" s="656"/>
      <c r="C31" s="656"/>
      <c r="D31" s="656"/>
      <c r="E31" s="656"/>
      <c r="F31" s="656"/>
      <c r="G31" s="656"/>
      <c r="H31" s="656"/>
      <c r="I31" s="656"/>
      <c r="J31" s="656"/>
      <c r="K31" s="656"/>
    </row>
    <row r="32" spans="1:11" ht="27.75" customHeight="1">
      <c r="A32"/>
      <c r="B32" s="656"/>
      <c r="C32" s="656"/>
      <c r="D32" s="656"/>
      <c r="E32" s="656"/>
      <c r="F32" s="656"/>
      <c r="G32" s="656"/>
      <c r="H32" s="656"/>
      <c r="I32" s="656"/>
      <c r="J32" s="656"/>
      <c r="K32" s="656"/>
    </row>
    <row r="33" spans="1:11" ht="15">
      <c r="A33" s="654" t="s">
        <v>589</v>
      </c>
      <c r="B33" s="654"/>
      <c r="C33" s="654"/>
      <c r="D33" s="654"/>
      <c r="E33" s="654"/>
      <c r="F33" s="654"/>
      <c r="G33" s="654"/>
      <c r="H33" s="654"/>
      <c r="I33" s="654"/>
      <c r="J33" s="654"/>
      <c r="K33" s="654"/>
    </row>
  </sheetData>
  <sheetProtection/>
  <mergeCells count="7">
    <mergeCell ref="A33:K33"/>
    <mergeCell ref="A9:K10"/>
    <mergeCell ref="A19:G20"/>
    <mergeCell ref="A30:A31"/>
    <mergeCell ref="B30:K32"/>
    <mergeCell ref="B2:K3"/>
    <mergeCell ref="B4:K5"/>
  </mergeCells>
  <conditionalFormatting sqref="I21:I28">
    <cfRule type="cellIs" priority="1" dxfId="310" operator="equal" stopIfTrue="1">
      <formula>0</formula>
    </cfRule>
    <cfRule type="cellIs" priority="2" dxfId="7" operator="between" stopIfTrue="1">
      <formula>500</formula>
      <formula>519</formula>
    </cfRule>
    <cfRule type="cellIs" priority="3" dxfId="3" operator="greaterThanOrEqual" stopIfTrue="1">
      <formula>500</formula>
    </cfRule>
  </conditionalFormatting>
  <conditionalFormatting sqref="J11:J18 J21:J28">
    <cfRule type="cellIs" priority="4" dxfId="310" operator="equal" stopIfTrue="1">
      <formula>0</formula>
    </cfRule>
    <cfRule type="cellIs" priority="5" dxfId="7" operator="between" stopIfTrue="1">
      <formula>1000</formula>
      <formula>1039</formula>
    </cfRule>
    <cfRule type="cellIs" priority="6" dxfId="707" operator="greaterThanOrEqual" stopIfTrue="1">
      <formula>1040</formula>
    </cfRule>
  </conditionalFormatting>
  <conditionalFormatting sqref="I11:I18">
    <cfRule type="cellIs" priority="7" dxfId="310" operator="equal" stopIfTrue="1">
      <formula>0</formula>
    </cfRule>
    <cfRule type="cellIs" priority="8" dxfId="7" operator="between" stopIfTrue="1">
      <formula>500</formula>
      <formula>519</formula>
    </cfRule>
    <cfRule type="cellIs" priority="9" dxfId="707" operator="greaterThanOrEqual" stopIfTrue="1">
      <formula>520</formula>
    </cfRule>
  </conditionalFormatting>
  <printOptions/>
  <pageMargins left="0.31496062992125984" right="0.11811023622047245" top="0.7874015748031497" bottom="0.3937007874015748" header="0.31496062992125984" footer="0.31496062992125984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D29" sqref="D29"/>
    </sheetView>
  </sheetViews>
  <sheetFormatPr defaultColWidth="11.421875" defaultRowHeight="12.75"/>
  <cols>
    <col min="1" max="1" width="5.57421875" style="114" customWidth="1"/>
    <col min="2" max="2" width="1.1484375" style="114" customWidth="1"/>
    <col min="3" max="3" width="12.421875" style="114" customWidth="1"/>
    <col min="4" max="4" width="28.28125" style="114" customWidth="1"/>
    <col min="5" max="5" width="21.57421875" style="114" customWidth="1"/>
    <col min="6" max="6" width="9.421875" style="114" customWidth="1"/>
    <col min="7" max="7" width="3.57421875" style="114" customWidth="1"/>
    <col min="8" max="8" width="0.71875" style="114" customWidth="1"/>
    <col min="9" max="9" width="12.7109375" style="114" customWidth="1"/>
    <col min="10" max="10" width="25.00390625" style="114" customWidth="1"/>
    <col min="11" max="11" width="18.8515625" style="114" customWidth="1"/>
    <col min="12" max="12" width="10.7109375" style="114" customWidth="1"/>
    <col min="13" max="16384" width="11.421875" style="114" customWidth="1"/>
  </cols>
  <sheetData>
    <row r="1" spans="1:12" ht="27" customHeight="1">
      <c r="A1" s="691" t="s">
        <v>135</v>
      </c>
      <c r="B1" s="691"/>
      <c r="C1" s="691"/>
      <c r="D1" s="691"/>
      <c r="E1" s="691"/>
      <c r="F1" s="691"/>
      <c r="G1" s="323"/>
      <c r="H1" s="323"/>
      <c r="I1" s="323"/>
      <c r="J1" s="323"/>
      <c r="K1" s="323"/>
      <c r="L1" s="323"/>
    </row>
    <row r="2" spans="1:12" ht="27" customHeight="1">
      <c r="A2" s="270"/>
      <c r="B2" s="270"/>
      <c r="C2" s="270"/>
      <c r="D2" s="690" t="s">
        <v>112</v>
      </c>
      <c r="E2" s="690"/>
      <c r="F2" s="690"/>
      <c r="G2" s="322"/>
      <c r="H2" s="322"/>
      <c r="I2" s="322"/>
      <c r="J2" s="322"/>
      <c r="K2" s="270"/>
      <c r="L2" s="270"/>
    </row>
    <row r="3" spans="1:6" ht="26.25" customHeight="1">
      <c r="A3" s="58" t="s">
        <v>6</v>
      </c>
      <c r="B3" s="59"/>
      <c r="C3" s="60"/>
      <c r="D3" s="689" t="s">
        <v>136</v>
      </c>
      <c r="E3" s="689"/>
      <c r="F3" s="689"/>
    </row>
    <row r="4" spans="1:6" ht="12.75">
      <c r="A4" s="62"/>
      <c r="B4" s="62"/>
      <c r="C4" s="62" t="s">
        <v>21</v>
      </c>
      <c r="D4" s="61" t="s">
        <v>22</v>
      </c>
      <c r="E4" s="61" t="s">
        <v>5</v>
      </c>
      <c r="F4" s="61" t="s">
        <v>23</v>
      </c>
    </row>
    <row r="5" spans="1:6" ht="12.75">
      <c r="A5" s="62"/>
      <c r="B5" s="62"/>
      <c r="C5" s="62"/>
      <c r="D5" s="61"/>
      <c r="E5" s="61"/>
      <c r="F5" s="61"/>
    </row>
    <row r="6" spans="1:10" ht="15.75" customHeight="1">
      <c r="A6" s="179"/>
      <c r="B6" s="179"/>
      <c r="C6" s="171"/>
      <c r="J6" s="178"/>
    </row>
    <row r="7" spans="1:10" ht="15.75" customHeight="1">
      <c r="A7" s="179">
        <v>0.375</v>
      </c>
      <c r="B7" s="181"/>
      <c r="C7" s="183" t="s">
        <v>16</v>
      </c>
      <c r="D7" s="596"/>
      <c r="E7" s="597"/>
      <c r="F7" s="280">
        <f>'Ju m'!G14</f>
      </c>
      <c r="J7" s="178"/>
    </row>
    <row r="8" spans="1:10" ht="15.75" customHeight="1">
      <c r="A8" s="181"/>
      <c r="B8" s="181"/>
      <c r="C8" s="183"/>
      <c r="D8" s="596"/>
      <c r="E8" s="597"/>
      <c r="F8" s="280">
        <f>'Ju m'!G13</f>
      </c>
      <c r="J8" s="178"/>
    </row>
    <row r="9" spans="1:10" ht="15.75" customHeight="1">
      <c r="A9" s="181"/>
      <c r="B9" s="181"/>
      <c r="C9" s="183"/>
      <c r="D9" s="596" t="s">
        <v>438</v>
      </c>
      <c r="E9" s="597" t="s">
        <v>80</v>
      </c>
      <c r="F9" s="280">
        <v>842</v>
      </c>
      <c r="J9" s="178"/>
    </row>
    <row r="10" spans="1:10" ht="15.75" customHeight="1">
      <c r="A10" s="181"/>
      <c r="B10" s="181"/>
      <c r="C10" s="183"/>
      <c r="D10" s="596" t="str">
        <f>'Ju m'!B11</f>
        <v>Sören Mütze</v>
      </c>
      <c r="E10" s="597" t="str">
        <f>'Ju m'!C11</f>
        <v>SG Lückersdorf-Gelenau</v>
      </c>
      <c r="F10" s="280">
        <f>'Ju m'!G11</f>
        <v>833</v>
      </c>
      <c r="J10" s="178"/>
    </row>
    <row r="11" spans="1:10" ht="15.75" customHeight="1">
      <c r="A11" s="181"/>
      <c r="B11" s="181"/>
      <c r="C11" s="183"/>
      <c r="D11" s="111"/>
      <c r="E11" s="235"/>
      <c r="F11" s="211"/>
      <c r="J11" s="178"/>
    </row>
    <row r="12" spans="1:10" ht="15.75" customHeight="1">
      <c r="A12" s="179">
        <v>0.4375</v>
      </c>
      <c r="B12" s="181"/>
      <c r="C12" s="183" t="s">
        <v>25</v>
      </c>
      <c r="D12" s="596" t="str">
        <f>Mä!B14</f>
        <v>Mario Petzold</v>
      </c>
      <c r="E12" s="597" t="str">
        <f>Mä!C14</f>
        <v>VfB Hellerau-Klotzsche</v>
      </c>
      <c r="F12" s="280">
        <f>Mä!G14</f>
        <v>902</v>
      </c>
      <c r="J12" s="178"/>
    </row>
    <row r="13" spans="1:10" ht="15.75" customHeight="1">
      <c r="A13" s="181"/>
      <c r="B13" s="181"/>
      <c r="C13" s="183"/>
      <c r="D13" s="596" t="str">
        <f>Mä!B13</f>
        <v>René Jeschke</v>
      </c>
      <c r="E13" s="597" t="str">
        <f>Mä!C13</f>
        <v>Radeberger SV</v>
      </c>
      <c r="F13" s="280">
        <f>Mä!G13</f>
        <v>868</v>
      </c>
      <c r="J13" s="178"/>
    </row>
    <row r="14" spans="1:10" ht="15.75" customHeight="1">
      <c r="A14" s="181"/>
      <c r="B14" s="181"/>
      <c r="C14" s="183"/>
      <c r="D14" s="596" t="str">
        <f>Mä!B12</f>
        <v>Olaf Schurig</v>
      </c>
      <c r="E14" s="597" t="str">
        <f>Mä!C12</f>
        <v>SG Kleinröhrsdorf</v>
      </c>
      <c r="F14" s="280">
        <f>Mä!G12</f>
        <v>886</v>
      </c>
      <c r="J14" s="178"/>
    </row>
    <row r="15" spans="1:10" ht="15.75" customHeight="1">
      <c r="A15" s="181"/>
      <c r="B15" s="181"/>
      <c r="C15" s="183"/>
      <c r="D15" s="596" t="str">
        <f>Mä!B11</f>
        <v>Marcel Lux</v>
      </c>
      <c r="E15" s="597" t="str">
        <f>Mä!C11</f>
        <v>SV Ulbersdorf</v>
      </c>
      <c r="F15" s="280">
        <f>Mä!G11</f>
        <v>902</v>
      </c>
      <c r="J15" s="178"/>
    </row>
    <row r="16" spans="1:10" ht="15.75" customHeight="1">
      <c r="A16" s="181"/>
      <c r="B16" s="179"/>
      <c r="C16" s="171"/>
      <c r="D16" s="111"/>
      <c r="E16" s="235"/>
      <c r="F16" s="272"/>
      <c r="J16" s="178"/>
    </row>
    <row r="17" spans="1:10" ht="15.75" customHeight="1">
      <c r="A17" s="179">
        <v>0.5</v>
      </c>
      <c r="B17" s="181"/>
      <c r="C17" s="183" t="s">
        <v>16</v>
      </c>
      <c r="D17" s="596"/>
      <c r="E17" s="597"/>
      <c r="F17" s="280"/>
      <c r="J17" s="178"/>
    </row>
    <row r="18" spans="1:10" ht="15.75" customHeight="1">
      <c r="A18" s="181"/>
      <c r="B18" s="181"/>
      <c r="C18" s="183"/>
      <c r="D18" s="596" t="str">
        <f>'Ju m'!B9</f>
        <v>Jonas Liebscher</v>
      </c>
      <c r="E18" s="597" t="str">
        <f>'Ju m'!C9</f>
        <v>KSV Dresden-Leuben</v>
      </c>
      <c r="F18" s="280">
        <f>'Ju m'!G9</f>
        <v>842</v>
      </c>
      <c r="J18" s="178"/>
    </row>
    <row r="19" spans="1:9" ht="15.75" customHeight="1">
      <c r="A19" s="181"/>
      <c r="B19" s="181"/>
      <c r="C19" s="183"/>
      <c r="D19" s="596" t="str">
        <f>'Ju m'!B8</f>
        <v>Lukas Niese</v>
      </c>
      <c r="E19" s="597" t="str">
        <f>'Ju m'!C8</f>
        <v>SG Kreinitz</v>
      </c>
      <c r="F19" s="280">
        <f>'Ju m'!G8</f>
        <v>872</v>
      </c>
      <c r="I19" s="178"/>
    </row>
    <row r="20" spans="1:10" ht="15.75" customHeight="1">
      <c r="A20" s="181"/>
      <c r="B20" s="181"/>
      <c r="C20" s="183"/>
      <c r="D20" s="596" t="str">
        <f>'Ju m'!B7</f>
        <v>Georg Paschke</v>
      </c>
      <c r="E20" s="597" t="str">
        <f>'Ju m'!C7</f>
        <v>Königswarthaer SV</v>
      </c>
      <c r="F20" s="280">
        <f>'Ju m'!G7</f>
        <v>905</v>
      </c>
      <c r="J20" s="178"/>
    </row>
    <row r="21" spans="1:10" ht="15.75" customHeight="1">
      <c r="A21" s="181"/>
      <c r="B21" s="181"/>
      <c r="C21" s="180"/>
      <c r="D21" s="111"/>
      <c r="E21" s="235"/>
      <c r="F21" s="272"/>
      <c r="J21" s="178"/>
    </row>
    <row r="22" spans="1:10" ht="15.75" customHeight="1">
      <c r="A22" s="179">
        <v>0.5625</v>
      </c>
      <c r="B22" s="181"/>
      <c r="C22" s="183" t="s">
        <v>25</v>
      </c>
      <c r="D22" s="596" t="str">
        <f>Mä!B10</f>
        <v>Sandro Kabisch</v>
      </c>
      <c r="E22" s="597" t="str">
        <f>Mä!C10</f>
        <v>SG Großschweidnitz-Löbau</v>
      </c>
      <c r="F22" s="280">
        <f>Mä!G10</f>
        <v>930</v>
      </c>
      <c r="J22" s="178"/>
    </row>
    <row r="23" spans="1:10" ht="15.75" customHeight="1">
      <c r="A23" s="181"/>
      <c r="B23" s="178"/>
      <c r="D23" s="596" t="str">
        <f>Mä!B9</f>
        <v>Karsten Hähne</v>
      </c>
      <c r="E23" s="597" t="str">
        <f>Mä!C9</f>
        <v>SV Traktor Priestewitz</v>
      </c>
      <c r="F23" s="280">
        <f>Mä!G9</f>
        <v>929</v>
      </c>
      <c r="J23" s="178"/>
    </row>
    <row r="24" spans="1:14" ht="15.75" customHeight="1">
      <c r="A24" s="181"/>
      <c r="B24" s="63"/>
      <c r="D24" s="596" t="str">
        <f>Mä!B8</f>
        <v>Holger Nikolaus</v>
      </c>
      <c r="E24" s="597" t="str">
        <f>Mä!C8</f>
        <v>BSV Chemie Radebeul</v>
      </c>
      <c r="F24" s="280">
        <f>Mä!G8</f>
        <v>958</v>
      </c>
      <c r="G24" s="209"/>
      <c r="H24" s="63"/>
      <c r="N24" s="178"/>
    </row>
    <row r="25" spans="1:14" ht="15.75" customHeight="1">
      <c r="A25" s="179"/>
      <c r="B25" s="63"/>
      <c r="D25" s="596" t="str">
        <f>Mä!B7</f>
        <v>Oliver Gärtner</v>
      </c>
      <c r="E25" s="597" t="str">
        <f>Mä!C7</f>
        <v>Radeberger SV</v>
      </c>
      <c r="F25" s="280">
        <f>Mä!G7</f>
        <v>942</v>
      </c>
      <c r="G25" s="208"/>
      <c r="H25" s="208"/>
      <c r="I25" s="208"/>
      <c r="N25" s="178"/>
    </row>
    <row r="26" spans="1:14" ht="15.75" customHeight="1">
      <c r="A26" s="209"/>
      <c r="B26" s="63"/>
      <c r="D26" s="209"/>
      <c r="F26" s="188"/>
      <c r="G26" s="212"/>
      <c r="H26" s="208"/>
      <c r="I26" s="209"/>
      <c r="N26" s="178"/>
    </row>
    <row r="27" spans="1:14" ht="15.75" customHeight="1">
      <c r="A27" s="209"/>
      <c r="B27" s="63"/>
      <c r="D27" s="209"/>
      <c r="F27" s="188"/>
      <c r="G27" s="212"/>
      <c r="H27" s="208"/>
      <c r="I27" s="209"/>
      <c r="N27" s="178"/>
    </row>
    <row r="28" spans="1:16" ht="15.75" customHeight="1">
      <c r="A28" s="209"/>
      <c r="B28" s="63"/>
      <c r="C28" s="209"/>
      <c r="E28" s="61"/>
      <c r="F28" s="188"/>
      <c r="G28" s="188"/>
      <c r="H28" s="188"/>
      <c r="I28" s="209"/>
      <c r="J28" s="63"/>
      <c r="K28" s="209"/>
      <c r="P28" s="178"/>
    </row>
    <row r="29" spans="1:16" ht="15.75" customHeight="1">
      <c r="A29" s="209"/>
      <c r="B29" s="63"/>
      <c r="C29" s="209"/>
      <c r="F29" s="188"/>
      <c r="G29" s="188"/>
      <c r="H29" s="188"/>
      <c r="I29" s="210"/>
      <c r="J29" s="63"/>
      <c r="K29" s="209"/>
      <c r="P29" s="178"/>
    </row>
    <row r="30" spans="1:16" ht="15.75" customHeight="1">
      <c r="A30" s="209"/>
      <c r="B30" s="63"/>
      <c r="C30" s="209"/>
      <c r="D30" s="209"/>
      <c r="E30" s="92"/>
      <c r="F30" s="191"/>
      <c r="G30" s="191"/>
      <c r="H30" s="191"/>
      <c r="I30" s="66"/>
      <c r="J30" s="210"/>
      <c r="K30" s="92"/>
      <c r="L30" s="63"/>
      <c r="M30" s="66"/>
      <c r="P30" s="178"/>
    </row>
    <row r="31" spans="1:16" ht="15.75" customHeight="1">
      <c r="A31" s="192"/>
      <c r="B31" s="191"/>
      <c r="C31" s="209"/>
      <c r="D31" s="209"/>
      <c r="E31" s="187"/>
      <c r="F31" s="191"/>
      <c r="G31" s="191"/>
      <c r="H31" s="191"/>
      <c r="I31" s="66"/>
      <c r="J31" s="66"/>
      <c r="K31" s="66"/>
      <c r="L31" s="63"/>
      <c r="M31" s="66"/>
      <c r="P31" s="178"/>
    </row>
    <row r="32" spans="1:16" ht="18">
      <c r="A32" s="64"/>
      <c r="B32" s="64"/>
      <c r="C32" s="65"/>
      <c r="D32" s="239"/>
      <c r="F32" s="238"/>
      <c r="G32" s="238"/>
      <c r="H32" s="238"/>
      <c r="I32" s="686"/>
      <c r="J32" s="686"/>
      <c r="K32" s="686"/>
      <c r="L32" s="686"/>
      <c r="P32" s="178"/>
    </row>
    <row r="33" spans="2:16" ht="15.75">
      <c r="B33" s="64"/>
      <c r="C33" s="65"/>
      <c r="D33" s="192"/>
      <c r="E33" s="65"/>
      <c r="F33" s="65"/>
      <c r="G33" s="65"/>
      <c r="H33" s="65"/>
      <c r="I33" s="64"/>
      <c r="J33" s="65"/>
      <c r="K33" s="65"/>
      <c r="P33" s="178"/>
    </row>
    <row r="34" spans="1:16" ht="6" customHeight="1">
      <c r="A34" s="63"/>
      <c r="B34" s="64"/>
      <c r="C34" s="65"/>
      <c r="D34" s="65"/>
      <c r="E34" s="65"/>
      <c r="F34" s="65"/>
      <c r="G34" s="65"/>
      <c r="H34" s="65"/>
      <c r="I34" s="64"/>
      <c r="J34" s="65"/>
      <c r="K34" s="65"/>
      <c r="P34" s="178"/>
    </row>
    <row r="35" spans="1:16" ht="14.25">
      <c r="A35" s="67"/>
      <c r="B35" s="63"/>
      <c r="I35" s="63"/>
      <c r="P35" s="178"/>
    </row>
    <row r="36" spans="14:16" ht="12.75">
      <c r="N36" s="178"/>
      <c r="O36" s="178"/>
      <c r="P36" s="178"/>
    </row>
    <row r="37" ht="16.5" customHeight="1"/>
    <row r="39" ht="15.75" customHeight="1"/>
    <row r="40" ht="15.75" customHeight="1"/>
    <row r="42" ht="15" customHeight="1"/>
    <row r="43" ht="15" customHeight="1"/>
    <row r="44" spans="1:13" s="66" customFormat="1" ht="14.2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</row>
    <row r="45" spans="1:13" s="66" customFormat="1" ht="14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ht="17.25" customHeight="1"/>
    <row r="47" ht="7.5" customHeight="1"/>
    <row r="48" ht="15.75" customHeight="1"/>
  </sheetData>
  <sheetProtection password="CD4A" sheet="1"/>
  <mergeCells count="4">
    <mergeCell ref="D3:F3"/>
    <mergeCell ref="I32:L32"/>
    <mergeCell ref="D2:F2"/>
    <mergeCell ref="A1:F1"/>
  </mergeCells>
  <printOptions horizontalCentered="1"/>
  <pageMargins left="0.31496062992125984" right="0.11811023622047245" top="0.7874015748031497" bottom="0.1968503937007874" header="0.31496062992125984" footer="0.31496062992125984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L34" sqref="L34"/>
    </sheetView>
  </sheetViews>
  <sheetFormatPr defaultColWidth="11.421875" defaultRowHeight="12.75"/>
  <cols>
    <col min="1" max="16384" width="11.421875" style="53" customWidth="1"/>
  </cols>
  <sheetData>
    <row r="2" ht="18">
      <c r="A2" s="273" t="s">
        <v>108</v>
      </c>
    </row>
    <row r="4" spans="2:6" ht="15.75" hidden="1">
      <c r="B4" s="274" t="s">
        <v>563</v>
      </c>
      <c r="C4" s="275"/>
      <c r="D4" s="53" t="s">
        <v>564</v>
      </c>
      <c r="F4" s="53" t="s">
        <v>565</v>
      </c>
    </row>
    <row r="5" spans="2:6" ht="15.75" hidden="1">
      <c r="B5" s="274"/>
      <c r="C5" s="275"/>
      <c r="D5" s="53" t="s">
        <v>307</v>
      </c>
      <c r="F5" s="53" t="s">
        <v>31</v>
      </c>
    </row>
    <row r="6" spans="2:3" ht="15.75" hidden="1">
      <c r="B6" s="274"/>
      <c r="C6" s="275"/>
    </row>
    <row r="7" spans="2:6" ht="15.75" hidden="1">
      <c r="B7" s="274" t="s">
        <v>113</v>
      </c>
      <c r="C7" s="275"/>
      <c r="D7" s="53" t="s">
        <v>566</v>
      </c>
      <c r="F7" s="53" t="s">
        <v>85</v>
      </c>
    </row>
    <row r="8" spans="2:6" ht="15.75" hidden="1">
      <c r="B8" s="274"/>
      <c r="D8" s="53" t="s">
        <v>567</v>
      </c>
      <c r="F8" s="53" t="s">
        <v>565</v>
      </c>
    </row>
    <row r="9" spans="2:6" ht="15.75" hidden="1">
      <c r="B9" s="274"/>
      <c r="D9" s="53" t="s">
        <v>570</v>
      </c>
      <c r="F9" s="53" t="s">
        <v>571</v>
      </c>
    </row>
    <row r="10" spans="2:6" ht="15.75" hidden="1">
      <c r="B10" s="274"/>
      <c r="D10" s="53" t="s">
        <v>573</v>
      </c>
      <c r="F10" s="53" t="s">
        <v>31</v>
      </c>
    </row>
    <row r="11" ht="15.75" hidden="1">
      <c r="B11" s="274"/>
    </row>
    <row r="12" spans="2:6" ht="15.75" hidden="1">
      <c r="B12" s="274" t="s">
        <v>25</v>
      </c>
      <c r="D12" s="53" t="s">
        <v>390</v>
      </c>
      <c r="F12" s="53" t="s">
        <v>15</v>
      </c>
    </row>
    <row r="13" spans="2:6" ht="15.75" hidden="1">
      <c r="B13" s="274"/>
      <c r="D13" s="53" t="s">
        <v>279</v>
      </c>
      <c r="F13" s="53" t="s">
        <v>42</v>
      </c>
    </row>
    <row r="14" ht="15.75" hidden="1">
      <c r="B14" s="274"/>
    </row>
    <row r="15" ht="15.75" hidden="1">
      <c r="B15" s="274"/>
    </row>
    <row r="16" ht="15.75" hidden="1">
      <c r="B16" s="274"/>
    </row>
    <row r="17" ht="15.75">
      <c r="B17" s="274"/>
    </row>
    <row r="18" spans="2:6" ht="15.75">
      <c r="B18" s="274" t="s">
        <v>114</v>
      </c>
      <c r="C18" s="275"/>
      <c r="D18" s="53" t="s">
        <v>568</v>
      </c>
      <c r="F18" s="53" t="s">
        <v>346</v>
      </c>
    </row>
    <row r="19" spans="2:6" ht="15.75">
      <c r="B19" s="274"/>
      <c r="C19" s="275"/>
      <c r="D19" s="53" t="s">
        <v>569</v>
      </c>
      <c r="F19" s="53" t="s">
        <v>346</v>
      </c>
    </row>
    <row r="20" spans="2:6" ht="15.75">
      <c r="B20" s="274"/>
      <c r="C20" s="275"/>
      <c r="D20" s="53" t="s">
        <v>456</v>
      </c>
      <c r="F20" s="53" t="s">
        <v>571</v>
      </c>
    </row>
    <row r="21" spans="2:3" ht="15.75">
      <c r="B21" s="274"/>
      <c r="C21" s="275"/>
    </row>
    <row r="22" spans="2:6" ht="15.75">
      <c r="B22" s="274" t="s">
        <v>119</v>
      </c>
      <c r="D22" s="53" t="s">
        <v>256</v>
      </c>
      <c r="F22" s="53" t="s">
        <v>238</v>
      </c>
    </row>
    <row r="23" spans="2:6" ht="15.75">
      <c r="B23" s="274"/>
      <c r="D23" s="53" t="s">
        <v>318</v>
      </c>
      <c r="F23" s="53" t="s">
        <v>31</v>
      </c>
    </row>
    <row r="24" ht="15.75">
      <c r="B24" s="274"/>
    </row>
    <row r="25" spans="2:6" ht="15.75">
      <c r="B25" s="274" t="s">
        <v>120</v>
      </c>
      <c r="D25" s="53" t="s">
        <v>95</v>
      </c>
      <c r="F25" s="53" t="s">
        <v>82</v>
      </c>
    </row>
    <row r="26" ht="15.75">
      <c r="B26" s="274"/>
    </row>
    <row r="27" spans="2:6" ht="15.75">
      <c r="B27" s="274" t="s">
        <v>117</v>
      </c>
      <c r="D27" s="53" t="s">
        <v>99</v>
      </c>
      <c r="F27" s="53" t="s">
        <v>41</v>
      </c>
    </row>
    <row r="28" ht="15.75">
      <c r="B28" s="274"/>
    </row>
    <row r="29" spans="2:6" ht="15.75">
      <c r="B29" s="274" t="s">
        <v>118</v>
      </c>
      <c r="D29" s="53" t="s">
        <v>47</v>
      </c>
      <c r="F29" s="53" t="s">
        <v>48</v>
      </c>
    </row>
    <row r="30" spans="2:6" ht="15.75">
      <c r="B30" s="274"/>
      <c r="D30" s="53" t="s">
        <v>611</v>
      </c>
      <c r="F30" s="53" t="s">
        <v>223</v>
      </c>
    </row>
    <row r="31" spans="2:6" ht="15.75">
      <c r="B31" s="274"/>
      <c r="D31" s="53" t="s">
        <v>333</v>
      </c>
      <c r="F31" s="53" t="s">
        <v>614</v>
      </c>
    </row>
    <row r="32" spans="2:6" ht="15.75">
      <c r="B32" s="274"/>
      <c r="D32" s="53" t="s">
        <v>615</v>
      </c>
      <c r="F32" s="53" t="s">
        <v>614</v>
      </c>
    </row>
    <row r="33" spans="2:6" ht="15.75">
      <c r="B33" s="274"/>
      <c r="D33" s="53" t="s">
        <v>616</v>
      </c>
      <c r="F33" s="53" t="s">
        <v>617</v>
      </c>
    </row>
    <row r="34" ht="15.75">
      <c r="B34" s="274"/>
    </row>
    <row r="35" spans="2:6" ht="15.75">
      <c r="B35" s="274" t="s">
        <v>116</v>
      </c>
      <c r="C35" s="275"/>
      <c r="D35" s="53" t="s">
        <v>612</v>
      </c>
      <c r="F35" s="53" t="s">
        <v>613</v>
      </c>
    </row>
    <row r="36" spans="2:6" ht="15.75">
      <c r="B36" s="274"/>
      <c r="D36" s="53" t="s">
        <v>269</v>
      </c>
      <c r="F36" s="53" t="s">
        <v>223</v>
      </c>
    </row>
    <row r="37" spans="4:6" ht="15">
      <c r="D37" s="53" t="s">
        <v>384</v>
      </c>
      <c r="F37" s="53" t="s">
        <v>49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3">
      <selection activeCell="C12" sqref="C12"/>
    </sheetView>
  </sheetViews>
  <sheetFormatPr defaultColWidth="11.421875" defaultRowHeight="12.75"/>
  <cols>
    <col min="1" max="1" width="7.140625" style="326" customWidth="1"/>
    <col min="2" max="5" width="11.28125" style="326" customWidth="1"/>
    <col min="6" max="6" width="2.28125" style="326" customWidth="1"/>
    <col min="7" max="7" width="7.00390625" style="326" customWidth="1"/>
    <col min="8" max="8" width="11.28125" style="328" customWidth="1"/>
    <col min="9" max="11" width="11.28125" style="326" customWidth="1"/>
    <col min="12" max="13" width="12.7109375" style="326" customWidth="1"/>
    <col min="14" max="16384" width="11.421875" style="326" customWidth="1"/>
  </cols>
  <sheetData>
    <row r="1" spans="1:11" ht="23.25">
      <c r="A1" s="699"/>
      <c r="B1" s="699"/>
      <c r="C1" s="699"/>
      <c r="D1" s="699"/>
      <c r="E1" s="699"/>
      <c r="F1" s="699"/>
      <c r="G1" s="699"/>
      <c r="H1" s="699"/>
      <c r="I1" s="699"/>
      <c r="J1" s="699"/>
      <c r="K1" s="699"/>
    </row>
    <row r="2" spans="1:11" ht="23.25">
      <c r="A2" s="698" t="s">
        <v>154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</row>
    <row r="3" spans="7:256" ht="15">
      <c r="G3" s="327"/>
      <c r="H3" s="327"/>
      <c r="I3" s="327"/>
      <c r="J3" s="327"/>
      <c r="K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327"/>
      <c r="FY3" s="327"/>
      <c r="FZ3" s="327"/>
      <c r="GA3" s="327"/>
      <c r="GB3" s="327"/>
      <c r="GC3" s="327"/>
      <c r="GD3" s="327"/>
      <c r="GE3" s="327"/>
      <c r="GF3" s="327"/>
      <c r="GG3" s="327"/>
      <c r="GH3" s="327"/>
      <c r="GI3" s="327"/>
      <c r="GJ3" s="327"/>
      <c r="GK3" s="327"/>
      <c r="GL3" s="327"/>
      <c r="GM3" s="327"/>
      <c r="GN3" s="327"/>
      <c r="GO3" s="327"/>
      <c r="GP3" s="327"/>
      <c r="GQ3" s="327"/>
      <c r="GR3" s="327"/>
      <c r="GS3" s="327"/>
      <c r="GT3" s="327"/>
      <c r="GU3" s="327"/>
      <c r="GV3" s="327"/>
      <c r="GW3" s="327"/>
      <c r="GX3" s="327"/>
      <c r="GY3" s="327"/>
      <c r="GZ3" s="327"/>
      <c r="HA3" s="327"/>
      <c r="HB3" s="327"/>
      <c r="HC3" s="327"/>
      <c r="HD3" s="327"/>
      <c r="HE3" s="327"/>
      <c r="HF3" s="327"/>
      <c r="HG3" s="327"/>
      <c r="HH3" s="327"/>
      <c r="HI3" s="327"/>
      <c r="HJ3" s="327"/>
      <c r="HK3" s="327"/>
      <c r="HL3" s="327"/>
      <c r="HM3" s="327"/>
      <c r="HN3" s="327"/>
      <c r="HO3" s="327"/>
      <c r="HP3" s="327"/>
      <c r="HQ3" s="327"/>
      <c r="HR3" s="327"/>
      <c r="HS3" s="327"/>
      <c r="HT3" s="327"/>
      <c r="HU3" s="327"/>
      <c r="HV3" s="327"/>
      <c r="HW3" s="327"/>
      <c r="HX3" s="327"/>
      <c r="HY3" s="327"/>
      <c r="HZ3" s="327"/>
      <c r="IA3" s="327"/>
      <c r="IB3" s="327"/>
      <c r="IC3" s="327"/>
      <c r="ID3" s="327"/>
      <c r="IE3" s="327"/>
      <c r="IF3" s="327"/>
      <c r="IG3" s="327"/>
      <c r="IH3" s="327"/>
      <c r="II3" s="327"/>
      <c r="IJ3" s="327"/>
      <c r="IK3" s="327"/>
      <c r="IL3" s="327"/>
      <c r="IM3" s="327"/>
      <c r="IN3" s="327"/>
      <c r="IO3" s="327"/>
      <c r="IP3" s="327"/>
      <c r="IQ3" s="327"/>
      <c r="IR3" s="327"/>
      <c r="IS3" s="327"/>
      <c r="IT3" s="327"/>
      <c r="IU3" s="327"/>
      <c r="IV3" s="327"/>
    </row>
    <row r="4" spans="4:8" ht="20.25">
      <c r="D4" s="700">
        <v>43212</v>
      </c>
      <c r="E4" s="701"/>
      <c r="F4" s="701"/>
      <c r="G4" s="328"/>
      <c r="H4" s="326"/>
    </row>
    <row r="5" spans="1:11" ht="31.5">
      <c r="A5" s="329" t="s">
        <v>6</v>
      </c>
      <c r="B5" s="330" t="s">
        <v>155</v>
      </c>
      <c r="C5" s="330" t="s">
        <v>156</v>
      </c>
      <c r="D5" s="330" t="s">
        <v>157</v>
      </c>
      <c r="E5" s="330" t="s">
        <v>158</v>
      </c>
      <c r="G5" s="329" t="s">
        <v>6</v>
      </c>
      <c r="H5" s="330" t="s">
        <v>159</v>
      </c>
      <c r="I5" s="330" t="s">
        <v>160</v>
      </c>
      <c r="J5" s="330" t="s">
        <v>161</v>
      </c>
      <c r="K5" s="330" t="s">
        <v>162</v>
      </c>
    </row>
    <row r="6" spans="1:11" ht="15.75">
      <c r="A6" s="331">
        <v>0.375</v>
      </c>
      <c r="B6" s="332" t="s">
        <v>163</v>
      </c>
      <c r="C6" s="333" t="s">
        <v>164</v>
      </c>
      <c r="D6" s="333" t="s">
        <v>165</v>
      </c>
      <c r="E6" s="334" t="s">
        <v>166</v>
      </c>
      <c r="F6" s="335"/>
      <c r="G6" s="336">
        <v>0.4375</v>
      </c>
      <c r="H6" s="337" t="s">
        <v>167</v>
      </c>
      <c r="I6" s="337" t="s">
        <v>167</v>
      </c>
      <c r="J6" s="337" t="s">
        <v>167</v>
      </c>
      <c r="K6" s="337" t="s">
        <v>167</v>
      </c>
    </row>
    <row r="7" spans="1:11" ht="15.75">
      <c r="A7" s="338">
        <v>0.4375</v>
      </c>
      <c r="B7" s="339" t="s">
        <v>168</v>
      </c>
      <c r="C7" s="339" t="s">
        <v>169</v>
      </c>
      <c r="D7" s="339" t="s">
        <v>170</v>
      </c>
      <c r="E7" s="339" t="s">
        <v>171</v>
      </c>
      <c r="G7" s="338">
        <v>0.4791666666666667</v>
      </c>
      <c r="H7" s="337" t="s">
        <v>172</v>
      </c>
      <c r="I7" s="337" t="s">
        <v>172</v>
      </c>
      <c r="J7" s="337" t="s">
        <v>172</v>
      </c>
      <c r="K7" s="337" t="s">
        <v>172</v>
      </c>
    </row>
    <row r="8" spans="1:11" ht="15.75">
      <c r="A8" s="338">
        <v>0.5</v>
      </c>
      <c r="B8" s="339" t="s">
        <v>173</v>
      </c>
      <c r="C8" s="339" t="s">
        <v>174</v>
      </c>
      <c r="D8" s="339" t="s">
        <v>175</v>
      </c>
      <c r="E8" s="339" t="s">
        <v>176</v>
      </c>
      <c r="G8" s="338">
        <v>0.5208333333333334</v>
      </c>
      <c r="H8" s="337" t="s">
        <v>177</v>
      </c>
      <c r="I8" s="337" t="s">
        <v>177</v>
      </c>
      <c r="J8" s="337" t="s">
        <v>177</v>
      </c>
      <c r="K8" s="337" t="s">
        <v>177</v>
      </c>
    </row>
    <row r="9" spans="1:11" ht="15.75">
      <c r="A9" s="340">
        <v>0.5625</v>
      </c>
      <c r="B9" s="341" t="s">
        <v>178</v>
      </c>
      <c r="C9" s="341" t="s">
        <v>179</v>
      </c>
      <c r="D9" s="341" t="s">
        <v>180</v>
      </c>
      <c r="E9" s="341" t="s">
        <v>181</v>
      </c>
      <c r="F9" s="335"/>
      <c r="G9" s="342">
        <v>0.5625</v>
      </c>
      <c r="H9" s="343" t="s">
        <v>182</v>
      </c>
      <c r="I9" s="344" t="s">
        <v>182</v>
      </c>
      <c r="J9" s="344" t="s">
        <v>182</v>
      </c>
      <c r="K9" s="344" t="s">
        <v>182</v>
      </c>
    </row>
    <row r="10" spans="1:11" ht="15.75">
      <c r="A10" s="345">
        <v>0.6458333333333334</v>
      </c>
      <c r="B10" s="692" t="s">
        <v>183</v>
      </c>
      <c r="C10" s="693"/>
      <c r="D10" s="693"/>
      <c r="E10" s="694"/>
      <c r="G10" s="345">
        <v>0.6458333333333334</v>
      </c>
      <c r="H10" s="695" t="s">
        <v>183</v>
      </c>
      <c r="I10" s="696"/>
      <c r="J10" s="696"/>
      <c r="K10" s="697"/>
    </row>
    <row r="11" spans="1:256" s="292" customFormat="1" ht="20.25">
      <c r="A11" s="326"/>
      <c r="B11" s="326"/>
      <c r="C11" s="326"/>
      <c r="D11" s="326"/>
      <c r="E11" s="326"/>
      <c r="F11" s="326"/>
      <c r="G11" s="326"/>
      <c r="H11" s="328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  <c r="FH11" s="326"/>
      <c r="FI11" s="326"/>
      <c r="FJ11" s="326"/>
      <c r="FK11" s="326"/>
      <c r="FL11" s="326"/>
      <c r="FM11" s="326"/>
      <c r="FN11" s="326"/>
      <c r="FO11" s="326"/>
      <c r="FP11" s="326"/>
      <c r="FQ11" s="326"/>
      <c r="FR11" s="326"/>
      <c r="FS11" s="326"/>
      <c r="FT11" s="326"/>
      <c r="FU11" s="326"/>
      <c r="FV11" s="326"/>
      <c r="FW11" s="326"/>
      <c r="FX11" s="326"/>
      <c r="FY11" s="326"/>
      <c r="FZ11" s="326"/>
      <c r="GA11" s="326"/>
      <c r="GB11" s="326"/>
      <c r="GC11" s="326"/>
      <c r="GD11" s="326"/>
      <c r="GE11" s="326"/>
      <c r="GF11" s="326"/>
      <c r="GG11" s="326"/>
      <c r="GH11" s="326"/>
      <c r="GI11" s="326"/>
      <c r="GJ11" s="326"/>
      <c r="GK11" s="326"/>
      <c r="GL11" s="326"/>
      <c r="GM11" s="326"/>
      <c r="GN11" s="326"/>
      <c r="GO11" s="326"/>
      <c r="GP11" s="326"/>
      <c r="GQ11" s="326"/>
      <c r="GR11" s="326"/>
      <c r="GS11" s="326"/>
      <c r="GT11" s="326"/>
      <c r="GU11" s="326"/>
      <c r="GV11" s="326"/>
      <c r="GW11" s="326"/>
      <c r="GX11" s="326"/>
      <c r="GY11" s="326"/>
      <c r="GZ11" s="326"/>
      <c r="HA11" s="326"/>
      <c r="HB11" s="326"/>
      <c r="HC11" s="326"/>
      <c r="HD11" s="326"/>
      <c r="HE11" s="326"/>
      <c r="HF11" s="326"/>
      <c r="HG11" s="326"/>
      <c r="HH11" s="326"/>
      <c r="HI11" s="326"/>
      <c r="HJ11" s="326"/>
      <c r="HK11" s="326"/>
      <c r="HL11" s="326"/>
      <c r="HM11" s="326"/>
      <c r="HN11" s="326"/>
      <c r="HO11" s="326"/>
      <c r="HP11" s="326"/>
      <c r="HQ11" s="326"/>
      <c r="HR11" s="326"/>
      <c r="HS11" s="326"/>
      <c r="HT11" s="326"/>
      <c r="HU11" s="326"/>
      <c r="HV11" s="326"/>
      <c r="HW11" s="326"/>
      <c r="HX11" s="326"/>
      <c r="HY11" s="326"/>
      <c r="HZ11" s="326"/>
      <c r="IA11" s="326"/>
      <c r="IB11" s="326"/>
      <c r="IC11" s="326"/>
      <c r="ID11" s="326"/>
      <c r="IE11" s="326"/>
      <c r="IF11" s="326"/>
      <c r="IG11" s="326"/>
      <c r="IH11" s="326"/>
      <c r="II11" s="326"/>
      <c r="IJ11" s="326"/>
      <c r="IK11" s="326"/>
      <c r="IL11" s="326"/>
      <c r="IM11" s="326"/>
      <c r="IN11" s="326"/>
      <c r="IO11" s="326"/>
      <c r="IP11" s="326"/>
      <c r="IQ11" s="326"/>
      <c r="IR11" s="326"/>
      <c r="IS11" s="326"/>
      <c r="IT11" s="326"/>
      <c r="IU11" s="326"/>
      <c r="IV11" s="326"/>
    </row>
    <row r="15" spans="1:8" ht="20.25">
      <c r="A15" s="346"/>
      <c r="B15" s="346"/>
      <c r="C15" s="346"/>
      <c r="D15" s="346"/>
      <c r="E15" s="700">
        <v>43226</v>
      </c>
      <c r="F15" s="700"/>
      <c r="G15" s="700"/>
      <c r="H15" s="326"/>
    </row>
    <row r="16" spans="1:11" ht="31.5">
      <c r="A16" s="329" t="s">
        <v>6</v>
      </c>
      <c r="B16" s="330" t="s">
        <v>155</v>
      </c>
      <c r="C16" s="330" t="s">
        <v>156</v>
      </c>
      <c r="D16" s="330" t="s">
        <v>157</v>
      </c>
      <c r="E16" s="330" t="s">
        <v>158</v>
      </c>
      <c r="F16" s="53"/>
      <c r="G16" s="329" t="s">
        <v>6</v>
      </c>
      <c r="H16" s="330" t="s">
        <v>159</v>
      </c>
      <c r="I16" s="330" t="s">
        <v>160</v>
      </c>
      <c r="J16" s="330" t="s">
        <v>161</v>
      </c>
      <c r="K16" s="330" t="s">
        <v>162</v>
      </c>
    </row>
    <row r="17" spans="1:11" ht="15.75">
      <c r="A17" s="347">
        <v>0.375</v>
      </c>
      <c r="B17" s="337" t="s">
        <v>184</v>
      </c>
      <c r="C17" s="348" t="s">
        <v>185</v>
      </c>
      <c r="D17" s="337" t="s">
        <v>186</v>
      </c>
      <c r="E17" s="349" t="s">
        <v>187</v>
      </c>
      <c r="F17" s="53"/>
      <c r="G17" s="347">
        <v>0.375</v>
      </c>
      <c r="H17" s="337" t="s">
        <v>188</v>
      </c>
      <c r="I17" s="337" t="s">
        <v>189</v>
      </c>
      <c r="J17" s="337" t="s">
        <v>190</v>
      </c>
      <c r="K17" s="337" t="s">
        <v>191</v>
      </c>
    </row>
    <row r="18" spans="1:11" ht="15.75">
      <c r="A18" s="350">
        <v>0.4166666666666667</v>
      </c>
      <c r="B18" s="337" t="s">
        <v>192</v>
      </c>
      <c r="C18" s="349" t="s">
        <v>193</v>
      </c>
      <c r="D18" s="337" t="s">
        <v>194</v>
      </c>
      <c r="E18" s="337" t="s">
        <v>195</v>
      </c>
      <c r="F18" s="53"/>
      <c r="G18" s="350">
        <v>0.4166666666666667</v>
      </c>
      <c r="H18" s="337" t="s">
        <v>196</v>
      </c>
      <c r="I18" s="337" t="s">
        <v>197</v>
      </c>
      <c r="J18" s="337" t="s">
        <v>198</v>
      </c>
      <c r="K18" s="337" t="s">
        <v>199</v>
      </c>
    </row>
    <row r="19" spans="1:256" s="294" customFormat="1" ht="23.25">
      <c r="A19" s="350">
        <v>0.4583333333333333</v>
      </c>
      <c r="B19" s="337" t="s">
        <v>200</v>
      </c>
      <c r="C19" s="337" t="s">
        <v>201</v>
      </c>
      <c r="D19" s="337" t="s">
        <v>202</v>
      </c>
      <c r="E19" s="349" t="s">
        <v>203</v>
      </c>
      <c r="F19" s="53"/>
      <c r="G19" s="350">
        <v>0.4583333333333333</v>
      </c>
      <c r="H19" s="337" t="s">
        <v>204</v>
      </c>
      <c r="I19" s="337" t="s">
        <v>205</v>
      </c>
      <c r="J19" s="337" t="s">
        <v>206</v>
      </c>
      <c r="K19" s="337" t="s">
        <v>207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  <c r="DA19" s="326"/>
      <c r="DB19" s="326"/>
      <c r="DC19" s="326"/>
      <c r="DD19" s="326"/>
      <c r="DE19" s="326"/>
      <c r="DF19" s="326"/>
      <c r="DG19" s="326"/>
      <c r="DH19" s="326"/>
      <c r="DI19" s="326"/>
      <c r="DJ19" s="326"/>
      <c r="DK19" s="326"/>
      <c r="DL19" s="326"/>
      <c r="DM19" s="326"/>
      <c r="DN19" s="326"/>
      <c r="DO19" s="326"/>
      <c r="DP19" s="326"/>
      <c r="DQ19" s="326"/>
      <c r="DR19" s="326"/>
      <c r="DS19" s="326"/>
      <c r="DT19" s="326"/>
      <c r="DU19" s="326"/>
      <c r="DV19" s="326"/>
      <c r="DW19" s="326"/>
      <c r="DX19" s="326"/>
      <c r="DY19" s="326"/>
      <c r="DZ19" s="326"/>
      <c r="EA19" s="326"/>
      <c r="EB19" s="326"/>
      <c r="EC19" s="326"/>
      <c r="ED19" s="326"/>
      <c r="EE19" s="326"/>
      <c r="EF19" s="326"/>
      <c r="EG19" s="326"/>
      <c r="EH19" s="326"/>
      <c r="EI19" s="326"/>
      <c r="EJ19" s="326"/>
      <c r="EK19" s="326"/>
      <c r="EL19" s="326"/>
      <c r="EM19" s="326"/>
      <c r="EN19" s="326"/>
      <c r="EO19" s="326"/>
      <c r="EP19" s="326"/>
      <c r="EQ19" s="326"/>
      <c r="ER19" s="326"/>
      <c r="ES19" s="326"/>
      <c r="ET19" s="326"/>
      <c r="EU19" s="326"/>
      <c r="EV19" s="326"/>
      <c r="EW19" s="326"/>
      <c r="EX19" s="326"/>
      <c r="EY19" s="326"/>
      <c r="EZ19" s="326"/>
      <c r="FA19" s="326"/>
      <c r="FB19" s="326"/>
      <c r="FC19" s="326"/>
      <c r="FD19" s="326"/>
      <c r="FE19" s="326"/>
      <c r="FF19" s="326"/>
      <c r="FG19" s="326"/>
      <c r="FH19" s="326"/>
      <c r="FI19" s="326"/>
      <c r="FJ19" s="326"/>
      <c r="FK19" s="326"/>
      <c r="FL19" s="326"/>
      <c r="FM19" s="326"/>
      <c r="FN19" s="326"/>
      <c r="FO19" s="326"/>
      <c r="FP19" s="326"/>
      <c r="FQ19" s="326"/>
      <c r="FR19" s="326"/>
      <c r="FS19" s="326"/>
      <c r="FT19" s="326"/>
      <c r="FU19" s="326"/>
      <c r="FV19" s="326"/>
      <c r="FW19" s="326"/>
      <c r="FX19" s="326"/>
      <c r="FY19" s="326"/>
      <c r="FZ19" s="326"/>
      <c r="GA19" s="326"/>
      <c r="GB19" s="326"/>
      <c r="GC19" s="326"/>
      <c r="GD19" s="326"/>
      <c r="GE19" s="326"/>
      <c r="GF19" s="326"/>
      <c r="GG19" s="326"/>
      <c r="GH19" s="326"/>
      <c r="GI19" s="326"/>
      <c r="GJ19" s="326"/>
      <c r="GK19" s="326"/>
      <c r="GL19" s="326"/>
      <c r="GM19" s="326"/>
      <c r="GN19" s="326"/>
      <c r="GO19" s="326"/>
      <c r="GP19" s="326"/>
      <c r="GQ19" s="326"/>
      <c r="GR19" s="326"/>
      <c r="GS19" s="326"/>
      <c r="GT19" s="326"/>
      <c r="GU19" s="326"/>
      <c r="GV19" s="326"/>
      <c r="GW19" s="326"/>
      <c r="GX19" s="326"/>
      <c r="GY19" s="326"/>
      <c r="GZ19" s="326"/>
      <c r="HA19" s="326"/>
      <c r="HB19" s="326"/>
      <c r="HC19" s="326"/>
      <c r="HD19" s="326"/>
      <c r="HE19" s="326"/>
      <c r="HF19" s="326"/>
      <c r="HG19" s="326"/>
      <c r="HH19" s="326"/>
      <c r="HI19" s="326"/>
      <c r="HJ19" s="326"/>
      <c r="HK19" s="326"/>
      <c r="HL19" s="326"/>
      <c r="HM19" s="326"/>
      <c r="HN19" s="326"/>
      <c r="HO19" s="326"/>
      <c r="HP19" s="326"/>
      <c r="HQ19" s="326"/>
      <c r="HR19" s="326"/>
      <c r="HS19" s="326"/>
      <c r="HT19" s="326"/>
      <c r="HU19" s="326"/>
      <c r="HV19" s="326"/>
      <c r="HW19" s="326"/>
      <c r="HX19" s="326"/>
      <c r="HY19" s="326"/>
      <c r="HZ19" s="326"/>
      <c r="IA19" s="326"/>
      <c r="IB19" s="326"/>
      <c r="IC19" s="326"/>
      <c r="ID19" s="326"/>
      <c r="IE19" s="326"/>
      <c r="IF19" s="326"/>
      <c r="IG19" s="326"/>
      <c r="IH19" s="326"/>
      <c r="II19" s="326"/>
      <c r="IJ19" s="326"/>
      <c r="IK19" s="326"/>
      <c r="IL19" s="326"/>
      <c r="IM19" s="326"/>
      <c r="IN19" s="326"/>
      <c r="IO19" s="326"/>
      <c r="IP19" s="326"/>
      <c r="IQ19" s="326"/>
      <c r="IR19" s="326"/>
      <c r="IS19" s="326"/>
      <c r="IT19" s="326"/>
      <c r="IU19" s="326"/>
      <c r="IV19" s="326"/>
    </row>
    <row r="20" spans="1:11" ht="15.75">
      <c r="A20" s="350">
        <v>0.5</v>
      </c>
      <c r="B20" s="337" t="s">
        <v>208</v>
      </c>
      <c r="C20" s="337" t="s">
        <v>209</v>
      </c>
      <c r="D20" s="337" t="s">
        <v>210</v>
      </c>
      <c r="E20" s="337" t="s">
        <v>211</v>
      </c>
      <c r="F20" s="53"/>
      <c r="G20" s="350">
        <v>0.5</v>
      </c>
      <c r="H20" s="337" t="s">
        <v>212</v>
      </c>
      <c r="I20" s="337" t="s">
        <v>213</v>
      </c>
      <c r="J20" s="337" t="s">
        <v>214</v>
      </c>
      <c r="K20" s="337" t="s">
        <v>215</v>
      </c>
    </row>
    <row r="21" spans="1:11" ht="15.75">
      <c r="A21" s="351">
        <v>0.5416666666666666</v>
      </c>
      <c r="B21" s="343" t="s">
        <v>216</v>
      </c>
      <c r="C21" s="343" t="s">
        <v>217</v>
      </c>
      <c r="D21" s="344"/>
      <c r="E21" s="344"/>
      <c r="F21" s="53"/>
      <c r="G21" s="351">
        <v>0.5416666666666666</v>
      </c>
      <c r="H21" s="344" t="s">
        <v>218</v>
      </c>
      <c r="I21" s="344" t="s">
        <v>219</v>
      </c>
      <c r="J21" s="343"/>
      <c r="K21" s="344"/>
    </row>
    <row r="22" spans="1:11" ht="15.75">
      <c r="A22" s="345">
        <v>0.6041666666666666</v>
      </c>
      <c r="B22" s="692" t="s">
        <v>183</v>
      </c>
      <c r="C22" s="693"/>
      <c r="D22" s="693"/>
      <c r="E22" s="694"/>
      <c r="F22" s="53"/>
      <c r="G22" s="345">
        <v>0.6041666666666666</v>
      </c>
      <c r="H22" s="695" t="s">
        <v>183</v>
      </c>
      <c r="I22" s="696"/>
      <c r="J22" s="696"/>
      <c r="K22" s="697"/>
    </row>
    <row r="23" spans="7:11" ht="15">
      <c r="G23" s="327"/>
      <c r="H23" s="327"/>
      <c r="I23" s="327"/>
      <c r="J23" s="327"/>
      <c r="K23" s="327"/>
    </row>
    <row r="25" ht="15">
      <c r="H25" s="326"/>
    </row>
    <row r="26" ht="15">
      <c r="H26" s="326"/>
    </row>
    <row r="27" ht="15">
      <c r="H27" s="326"/>
    </row>
    <row r="28" ht="15">
      <c r="H28" s="326"/>
    </row>
    <row r="29" spans="4:8" ht="15">
      <c r="D29" s="328"/>
      <c r="H29" s="326"/>
    </row>
  </sheetData>
  <sheetProtection/>
  <mergeCells count="8">
    <mergeCell ref="B22:E22"/>
    <mergeCell ref="H22:K22"/>
    <mergeCell ref="A2:K2"/>
    <mergeCell ref="A1:K1"/>
    <mergeCell ref="D4:F4"/>
    <mergeCell ref="B10:E10"/>
    <mergeCell ref="H10:K10"/>
    <mergeCell ref="E15:G15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:G31"/>
    </sheetView>
  </sheetViews>
  <sheetFormatPr defaultColWidth="11.421875" defaultRowHeight="12.75"/>
  <cols>
    <col min="4" max="16384" width="11.421875" style="53" customWidth="1"/>
  </cols>
  <sheetData/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M29" sqref="M29"/>
    </sheetView>
  </sheetViews>
  <sheetFormatPr defaultColWidth="11.421875" defaultRowHeight="12.75"/>
  <cols>
    <col min="1" max="1" width="2.7109375" style="120" customWidth="1"/>
    <col min="2" max="2" width="27.8515625" style="114" customWidth="1"/>
    <col min="3" max="3" width="19.8515625" style="114" customWidth="1"/>
    <col min="4" max="4" width="4.57421875" style="120" customWidth="1"/>
    <col min="5" max="7" width="5.8515625" style="120" customWidth="1"/>
    <col min="8" max="9" width="3.8515625" style="120" customWidth="1"/>
    <col min="10" max="10" width="0.9921875" style="120" customWidth="1"/>
    <col min="11" max="13" width="5.8515625" style="120" customWidth="1"/>
    <col min="14" max="14" width="3.8515625" style="120" customWidth="1"/>
    <col min="15" max="15" width="0.9921875" style="120" customWidth="1"/>
    <col min="16" max="18" width="8.421875" style="120" customWidth="1"/>
    <col min="19" max="19" width="4.57421875" style="120" customWidth="1"/>
    <col min="20" max="20" width="4.7109375" style="120" customWidth="1"/>
    <col min="21" max="21" width="4.28125" style="114" customWidth="1"/>
    <col min="22" max="22" width="11.421875" style="114" hidden="1" customWidth="1"/>
    <col min="23" max="23" width="4.421875" style="114" hidden="1" customWidth="1"/>
    <col min="24" max="24" width="11.421875" style="114" hidden="1" customWidth="1"/>
    <col min="25" max="25" width="4.28125" style="114" hidden="1" customWidth="1"/>
    <col min="26" max="26" width="11.421875" style="114" customWidth="1"/>
    <col min="27" max="16384" width="11.421875" style="114" customWidth="1"/>
  </cols>
  <sheetData>
    <row r="1" spans="1:21" ht="24" customHeight="1">
      <c r="A1" s="1" t="s">
        <v>123</v>
      </c>
      <c r="B1" s="2"/>
      <c r="C1" s="2"/>
      <c r="D1" s="2"/>
      <c r="E1" s="2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T1" s="119"/>
      <c r="U1" s="119"/>
    </row>
    <row r="2" ht="6.75" customHeight="1"/>
    <row r="3" spans="1:14" s="115" customFormat="1" ht="15.75" customHeight="1">
      <c r="A3" s="3" t="s">
        <v>122</v>
      </c>
      <c r="D3" s="4" t="s">
        <v>150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6.75" customHeight="1"/>
    <row r="5" spans="1:20" s="115" customFormat="1" ht="18.75" customHeight="1">
      <c r="A5" s="5" t="s">
        <v>32</v>
      </c>
      <c r="B5" s="91"/>
      <c r="C5" s="7"/>
      <c r="D5" s="8" t="s">
        <v>1</v>
      </c>
      <c r="E5" s="121"/>
      <c r="F5" s="121"/>
      <c r="G5" s="121"/>
      <c r="H5" s="121"/>
      <c r="I5" s="9"/>
      <c r="J5" s="122"/>
      <c r="K5" s="8" t="s">
        <v>137</v>
      </c>
      <c r="L5" s="121"/>
      <c r="M5" s="121"/>
      <c r="N5" s="123"/>
      <c r="O5" s="124"/>
      <c r="P5" s="8" t="s">
        <v>2</v>
      </c>
      <c r="Q5" s="121"/>
      <c r="R5" s="121"/>
      <c r="S5" s="121"/>
      <c r="T5" s="123"/>
    </row>
    <row r="6" spans="1:25" s="18" customFormat="1" ht="18.75" customHeight="1">
      <c r="A6" s="10" t="s">
        <v>3</v>
      </c>
      <c r="B6" s="11" t="s">
        <v>4</v>
      </c>
      <c r="C6" s="12" t="s">
        <v>5</v>
      </c>
      <c r="D6" s="13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J6" s="16"/>
      <c r="K6" s="14" t="s">
        <v>7</v>
      </c>
      <c r="L6" s="14" t="s">
        <v>8</v>
      </c>
      <c r="M6" s="14" t="s">
        <v>9</v>
      </c>
      <c r="N6" s="15" t="s">
        <v>10</v>
      </c>
      <c r="O6" s="16"/>
      <c r="P6" s="17" t="s">
        <v>7</v>
      </c>
      <c r="Q6" s="14" t="s">
        <v>12</v>
      </c>
      <c r="R6" s="14" t="s">
        <v>13</v>
      </c>
      <c r="S6" s="14" t="s">
        <v>10</v>
      </c>
      <c r="T6" s="15" t="s">
        <v>14</v>
      </c>
      <c r="V6" s="658" t="s">
        <v>24</v>
      </c>
      <c r="W6" s="659"/>
      <c r="X6" s="659"/>
      <c r="Y6" s="659"/>
    </row>
    <row r="7" spans="1:25" s="115" customFormat="1" ht="18.75" customHeight="1">
      <c r="A7" s="19">
        <v>1</v>
      </c>
      <c r="B7" s="575" t="s">
        <v>146</v>
      </c>
      <c r="C7" s="576" t="s">
        <v>147</v>
      </c>
      <c r="D7" s="82"/>
      <c r="E7" s="361">
        <v>625</v>
      </c>
      <c r="F7" s="362">
        <v>317</v>
      </c>
      <c r="G7" s="29">
        <v>942</v>
      </c>
      <c r="H7" s="22">
        <v>9</v>
      </c>
      <c r="I7" s="23">
        <f aca="true" t="shared" si="0" ref="I7:I18">IF(W7&gt;0,W7,"")</f>
        <v>2</v>
      </c>
      <c r="J7" s="126"/>
      <c r="K7" s="125">
        <v>635</v>
      </c>
      <c r="L7" s="124">
        <v>318</v>
      </c>
      <c r="M7" s="29">
        <f aca="true" t="shared" si="1" ref="M7:M18">IF(SUM(K7,L7)&gt;0,SUM(K7,L7),"")</f>
        <v>953</v>
      </c>
      <c r="N7" s="88">
        <v>6</v>
      </c>
      <c r="O7" s="126"/>
      <c r="P7" s="127">
        <f aca="true" t="shared" si="2" ref="P7:P15">IF(AND(ISNUMBER(E7),ISNUMBER(K7)),SUM(E7,K7),"")</f>
        <v>1260</v>
      </c>
      <c r="Q7" s="128">
        <f aca="true" t="shared" si="3" ref="Q7:Q15">IF(AND(ISNUMBER(F7),ISNUMBER(L7)),SUM(F7,L7),"")</f>
        <v>635</v>
      </c>
      <c r="R7" s="81">
        <f aca="true" t="shared" si="4" ref="R7:R15">IF(AND(ISNUMBER(G7),ISNUMBER(M7)),SUM(G7,M7),"")</f>
        <v>1895</v>
      </c>
      <c r="S7" s="241">
        <f aca="true" t="shared" si="5" ref="S7:S15">IF(AND(ISNUMBER(H7),ISNUMBER(N7)),SUM(H7,N7),"")</f>
        <v>15</v>
      </c>
      <c r="T7" s="25">
        <f aca="true" t="shared" si="6" ref="T7:T18">IF(Y7&gt;0,Y7,"")</f>
        <v>1</v>
      </c>
      <c r="U7" s="117"/>
      <c r="V7" s="119">
        <f aca="true" t="shared" si="7" ref="V7:V18">IF(SUM(G7)&gt;0,100000*G7+1000*F7-H7,"")</f>
        <v>94516991</v>
      </c>
      <c r="W7" s="119">
        <f aca="true" t="shared" si="8" ref="W7:W18">IF(SUM(G7)&gt;0,RANK(V7,$V$7:$V$18,0),"")</f>
        <v>2</v>
      </c>
      <c r="X7" s="119">
        <f aca="true" t="shared" si="9" ref="X7:X18">IF(AND(SUM(Q7)&gt;0,ISNUMBER(S7)),100000*R7+1000*Q7-S7,"")</f>
        <v>190134985</v>
      </c>
      <c r="Y7" s="119">
        <f aca="true" t="shared" si="10" ref="Y7:Y18">IF(AND(SUM(Q7)&gt;0,ISNUMBER(S7)),RANK(X7,$X$7:$X$18,0),"")</f>
        <v>1</v>
      </c>
    </row>
    <row r="8" spans="1:25" ht="18.75" customHeight="1">
      <c r="A8" s="26">
        <v>2</v>
      </c>
      <c r="B8" s="27" t="s">
        <v>222</v>
      </c>
      <c r="C8" s="28" t="s">
        <v>223</v>
      </c>
      <c r="D8" s="82"/>
      <c r="E8" s="369">
        <v>623</v>
      </c>
      <c r="F8" s="370">
        <v>335</v>
      </c>
      <c r="G8" s="29">
        <v>958</v>
      </c>
      <c r="H8" s="22">
        <v>4</v>
      </c>
      <c r="I8" s="23">
        <f t="shared" si="0"/>
        <v>1</v>
      </c>
      <c r="J8" s="126"/>
      <c r="K8" s="125">
        <v>588</v>
      </c>
      <c r="L8" s="125">
        <v>345</v>
      </c>
      <c r="M8" s="29">
        <f t="shared" si="1"/>
        <v>933</v>
      </c>
      <c r="N8" s="88">
        <v>2</v>
      </c>
      <c r="O8" s="126"/>
      <c r="P8" s="130">
        <f t="shared" si="2"/>
        <v>1211</v>
      </c>
      <c r="Q8" s="128">
        <f t="shared" si="3"/>
        <v>680</v>
      </c>
      <c r="R8" s="81">
        <f t="shared" si="4"/>
        <v>1891</v>
      </c>
      <c r="S8" s="241">
        <f t="shared" si="5"/>
        <v>6</v>
      </c>
      <c r="T8" s="25">
        <f t="shared" si="6"/>
        <v>2</v>
      </c>
      <c r="U8" s="117"/>
      <c r="V8" s="119">
        <f t="shared" si="7"/>
        <v>96134996</v>
      </c>
      <c r="W8" s="119">
        <f t="shared" si="8"/>
        <v>1</v>
      </c>
      <c r="X8" s="119">
        <f t="shared" si="9"/>
        <v>189779994</v>
      </c>
      <c r="Y8" s="119">
        <f t="shared" si="10"/>
        <v>2</v>
      </c>
    </row>
    <row r="9" spans="1:25" ht="18.75" customHeight="1">
      <c r="A9" s="26">
        <v>3</v>
      </c>
      <c r="B9" s="27" t="s">
        <v>225</v>
      </c>
      <c r="C9" s="32" t="s">
        <v>224</v>
      </c>
      <c r="D9" s="82">
        <v>0.4930555555555556</v>
      </c>
      <c r="E9" s="369">
        <v>625</v>
      </c>
      <c r="F9" s="370">
        <v>304</v>
      </c>
      <c r="G9" s="29">
        <v>929</v>
      </c>
      <c r="H9" s="22">
        <v>4</v>
      </c>
      <c r="I9" s="23">
        <f t="shared" si="0"/>
        <v>4</v>
      </c>
      <c r="J9" s="126"/>
      <c r="K9" s="125">
        <v>632</v>
      </c>
      <c r="L9" s="125">
        <v>301</v>
      </c>
      <c r="M9" s="29">
        <f t="shared" si="1"/>
        <v>933</v>
      </c>
      <c r="N9" s="88">
        <v>5</v>
      </c>
      <c r="O9" s="126"/>
      <c r="P9" s="130">
        <f t="shared" si="2"/>
        <v>1257</v>
      </c>
      <c r="Q9" s="128">
        <f t="shared" si="3"/>
        <v>605</v>
      </c>
      <c r="R9" s="81">
        <f t="shared" si="4"/>
        <v>1862</v>
      </c>
      <c r="S9" s="241">
        <f t="shared" si="5"/>
        <v>9</v>
      </c>
      <c r="T9" s="25">
        <f t="shared" si="6"/>
        <v>3</v>
      </c>
      <c r="V9" s="119">
        <f t="shared" si="7"/>
        <v>93203996</v>
      </c>
      <c r="W9" s="119">
        <f t="shared" si="8"/>
        <v>4</v>
      </c>
      <c r="X9" s="119">
        <f t="shared" si="9"/>
        <v>186804991</v>
      </c>
      <c r="Y9" s="119">
        <f t="shared" si="10"/>
        <v>3</v>
      </c>
    </row>
    <row r="10" spans="1:25" ht="18.75" customHeight="1">
      <c r="A10" s="26">
        <v>4</v>
      </c>
      <c r="B10" s="27" t="s">
        <v>348</v>
      </c>
      <c r="C10" s="32" t="s">
        <v>349</v>
      </c>
      <c r="D10" s="82"/>
      <c r="E10" s="369">
        <v>606</v>
      </c>
      <c r="F10" s="370">
        <v>324</v>
      </c>
      <c r="G10" s="29">
        <v>930</v>
      </c>
      <c r="H10" s="22">
        <v>7</v>
      </c>
      <c r="I10" s="23">
        <f t="shared" si="0"/>
        <v>3</v>
      </c>
      <c r="J10" s="126"/>
      <c r="K10" s="125">
        <v>623</v>
      </c>
      <c r="L10" s="125">
        <v>308</v>
      </c>
      <c r="M10" s="29">
        <f t="shared" si="1"/>
        <v>931</v>
      </c>
      <c r="N10" s="88">
        <v>1</v>
      </c>
      <c r="O10" s="126"/>
      <c r="P10" s="130">
        <f t="shared" si="2"/>
        <v>1229</v>
      </c>
      <c r="Q10" s="128">
        <f t="shared" si="3"/>
        <v>632</v>
      </c>
      <c r="R10" s="81">
        <f t="shared" si="4"/>
        <v>1861</v>
      </c>
      <c r="S10" s="241">
        <f t="shared" si="5"/>
        <v>8</v>
      </c>
      <c r="T10" s="25">
        <f t="shared" si="6"/>
        <v>4</v>
      </c>
      <c r="V10" s="119">
        <f t="shared" si="7"/>
        <v>93323993</v>
      </c>
      <c r="W10" s="119">
        <f t="shared" si="8"/>
        <v>3</v>
      </c>
      <c r="X10" s="119">
        <f t="shared" si="9"/>
        <v>186731992</v>
      </c>
      <c r="Y10" s="119">
        <f t="shared" si="10"/>
        <v>4</v>
      </c>
    </row>
    <row r="11" spans="1:25" ht="18.75" customHeight="1">
      <c r="A11" s="26">
        <v>5</v>
      </c>
      <c r="B11" s="85" t="s">
        <v>398</v>
      </c>
      <c r="C11" s="87" t="s">
        <v>149</v>
      </c>
      <c r="D11" s="82"/>
      <c r="E11" s="369">
        <v>612</v>
      </c>
      <c r="F11" s="370">
        <v>290</v>
      </c>
      <c r="G11" s="29">
        <v>902</v>
      </c>
      <c r="H11" s="22">
        <v>10</v>
      </c>
      <c r="I11" s="23">
        <f t="shared" si="0"/>
        <v>5</v>
      </c>
      <c r="J11" s="126"/>
      <c r="K11" s="125">
        <v>578</v>
      </c>
      <c r="L11" s="125">
        <v>318</v>
      </c>
      <c r="M11" s="29">
        <f t="shared" si="1"/>
        <v>896</v>
      </c>
      <c r="N11" s="88">
        <v>3</v>
      </c>
      <c r="O11" s="126"/>
      <c r="P11" s="130">
        <f t="shared" si="2"/>
        <v>1190</v>
      </c>
      <c r="Q11" s="128">
        <f t="shared" si="3"/>
        <v>608</v>
      </c>
      <c r="R11" s="81">
        <f t="shared" si="4"/>
        <v>1798</v>
      </c>
      <c r="S11" s="241">
        <f t="shared" si="5"/>
        <v>13</v>
      </c>
      <c r="T11" s="25">
        <f t="shared" si="6"/>
        <v>5</v>
      </c>
      <c r="V11" s="119">
        <f t="shared" si="7"/>
        <v>90489990</v>
      </c>
      <c r="W11" s="119">
        <f t="shared" si="8"/>
        <v>5</v>
      </c>
      <c r="X11" s="119">
        <f t="shared" si="9"/>
        <v>180407987</v>
      </c>
      <c r="Y11" s="119">
        <f t="shared" si="10"/>
        <v>5</v>
      </c>
    </row>
    <row r="12" spans="1:25" ht="18.75" customHeight="1">
      <c r="A12" s="26">
        <v>6</v>
      </c>
      <c r="B12" s="27" t="s">
        <v>276</v>
      </c>
      <c r="C12" s="32" t="s">
        <v>275</v>
      </c>
      <c r="D12" s="82"/>
      <c r="E12" s="369">
        <v>608</v>
      </c>
      <c r="F12" s="370">
        <v>278</v>
      </c>
      <c r="G12" s="29">
        <v>886</v>
      </c>
      <c r="H12" s="22">
        <v>9</v>
      </c>
      <c r="I12" s="23">
        <f t="shared" si="0"/>
        <v>7</v>
      </c>
      <c r="J12" s="126"/>
      <c r="K12" s="125">
        <v>618</v>
      </c>
      <c r="L12" s="125">
        <v>271</v>
      </c>
      <c r="M12" s="29">
        <f t="shared" si="1"/>
        <v>889</v>
      </c>
      <c r="N12" s="88">
        <v>6</v>
      </c>
      <c r="O12" s="126"/>
      <c r="P12" s="130">
        <f t="shared" si="2"/>
        <v>1226</v>
      </c>
      <c r="Q12" s="128">
        <f t="shared" si="3"/>
        <v>549</v>
      </c>
      <c r="R12" s="81">
        <f t="shared" si="4"/>
        <v>1775</v>
      </c>
      <c r="S12" s="241">
        <f t="shared" si="5"/>
        <v>15</v>
      </c>
      <c r="T12" s="25">
        <f t="shared" si="6"/>
        <v>6</v>
      </c>
      <c r="V12" s="119">
        <f t="shared" si="7"/>
        <v>88877991</v>
      </c>
      <c r="W12" s="119">
        <f t="shared" si="8"/>
        <v>7</v>
      </c>
      <c r="X12" s="119">
        <f t="shared" si="9"/>
        <v>178048985</v>
      </c>
      <c r="Y12" s="119">
        <f t="shared" si="10"/>
        <v>6</v>
      </c>
    </row>
    <row r="13" spans="1:25" ht="18.75" customHeight="1">
      <c r="A13" s="26">
        <v>7</v>
      </c>
      <c r="B13" s="35" t="s">
        <v>435</v>
      </c>
      <c r="C13" s="32" t="s">
        <v>147</v>
      </c>
      <c r="D13" s="83"/>
      <c r="E13" s="369">
        <v>596</v>
      </c>
      <c r="F13" s="370">
        <v>272</v>
      </c>
      <c r="G13" s="21">
        <v>868</v>
      </c>
      <c r="H13" s="22">
        <v>8</v>
      </c>
      <c r="I13" s="23">
        <f t="shared" si="0"/>
        <v>8</v>
      </c>
      <c r="J13" s="126"/>
      <c r="K13" s="125">
        <v>603</v>
      </c>
      <c r="L13" s="125">
        <v>297</v>
      </c>
      <c r="M13" s="29">
        <f t="shared" si="1"/>
        <v>900</v>
      </c>
      <c r="N13" s="88">
        <v>3</v>
      </c>
      <c r="O13" s="126"/>
      <c r="P13" s="130">
        <f t="shared" si="2"/>
        <v>1199</v>
      </c>
      <c r="Q13" s="128">
        <f t="shared" si="3"/>
        <v>569</v>
      </c>
      <c r="R13" s="81">
        <f t="shared" si="4"/>
        <v>1768</v>
      </c>
      <c r="S13" s="241">
        <f t="shared" si="5"/>
        <v>11</v>
      </c>
      <c r="T13" s="25">
        <f t="shared" si="6"/>
        <v>7</v>
      </c>
      <c r="V13" s="119">
        <f t="shared" si="7"/>
        <v>87071992</v>
      </c>
      <c r="W13" s="119">
        <f t="shared" si="8"/>
        <v>8</v>
      </c>
      <c r="X13" s="119">
        <f t="shared" si="9"/>
        <v>177368989</v>
      </c>
      <c r="Y13" s="119">
        <f t="shared" si="10"/>
        <v>7</v>
      </c>
    </row>
    <row r="14" spans="1:25" ht="18.75" customHeight="1">
      <c r="A14" s="26">
        <v>8</v>
      </c>
      <c r="B14" s="85" t="s">
        <v>437</v>
      </c>
      <c r="C14" s="87" t="s">
        <v>436</v>
      </c>
      <c r="D14" s="82">
        <v>0.43402777777777773</v>
      </c>
      <c r="E14" s="369">
        <v>616</v>
      </c>
      <c r="F14" s="370">
        <v>286</v>
      </c>
      <c r="G14" s="29">
        <v>902</v>
      </c>
      <c r="H14" s="22">
        <v>6</v>
      </c>
      <c r="I14" s="23">
        <f t="shared" si="0"/>
        <v>6</v>
      </c>
      <c r="J14" s="126"/>
      <c r="K14" s="125">
        <v>579</v>
      </c>
      <c r="L14" s="302">
        <v>239</v>
      </c>
      <c r="M14" s="303">
        <f t="shared" si="1"/>
        <v>818</v>
      </c>
      <c r="N14" s="22">
        <v>11</v>
      </c>
      <c r="O14" s="126"/>
      <c r="P14" s="130">
        <f t="shared" si="2"/>
        <v>1195</v>
      </c>
      <c r="Q14" s="128">
        <f t="shared" si="3"/>
        <v>525</v>
      </c>
      <c r="R14" s="81">
        <f t="shared" si="4"/>
        <v>1720</v>
      </c>
      <c r="S14" s="24">
        <f t="shared" si="5"/>
        <v>17</v>
      </c>
      <c r="T14" s="25">
        <f t="shared" si="6"/>
        <v>8</v>
      </c>
      <c r="V14" s="119">
        <f t="shared" si="7"/>
        <v>90485994</v>
      </c>
      <c r="W14" s="119">
        <f t="shared" si="8"/>
        <v>6</v>
      </c>
      <c r="X14" s="119">
        <f t="shared" si="9"/>
        <v>172524983</v>
      </c>
      <c r="Y14" s="119">
        <f t="shared" si="10"/>
        <v>8</v>
      </c>
    </row>
    <row r="15" spans="1:25" ht="18.75" customHeight="1">
      <c r="A15" s="31">
        <v>9</v>
      </c>
      <c r="B15" s="85" t="s">
        <v>273</v>
      </c>
      <c r="C15" s="87" t="s">
        <v>274</v>
      </c>
      <c r="D15" s="82">
        <v>0.375</v>
      </c>
      <c r="E15" s="369">
        <v>598</v>
      </c>
      <c r="F15" s="370">
        <v>267</v>
      </c>
      <c r="G15" s="29">
        <v>865</v>
      </c>
      <c r="H15" s="22">
        <v>11</v>
      </c>
      <c r="I15" s="23">
        <f t="shared" si="0"/>
        <v>9</v>
      </c>
      <c r="J15" s="126"/>
      <c r="K15" s="301"/>
      <c r="L15" s="305"/>
      <c r="M15" s="29">
        <f t="shared" si="1"/>
      </c>
      <c r="N15" s="88"/>
      <c r="O15" s="126"/>
      <c r="P15" s="130">
        <f t="shared" si="2"/>
      </c>
      <c r="Q15" s="128">
        <f t="shared" si="3"/>
      </c>
      <c r="R15" s="81">
        <f t="shared" si="4"/>
      </c>
      <c r="S15" s="241">
        <f t="shared" si="5"/>
      </c>
      <c r="T15" s="25">
        <f t="shared" si="6"/>
      </c>
      <c r="V15" s="119">
        <f t="shared" si="7"/>
        <v>86766989</v>
      </c>
      <c r="W15" s="119">
        <f t="shared" si="8"/>
        <v>9</v>
      </c>
      <c r="X15" s="119">
        <f t="shared" si="9"/>
      </c>
      <c r="Y15" s="119">
        <f t="shared" si="10"/>
      </c>
    </row>
    <row r="16" spans="1:25" ht="18.75" customHeight="1">
      <c r="A16" s="26">
        <v>10</v>
      </c>
      <c r="B16" s="27" t="s">
        <v>396</v>
      </c>
      <c r="C16" s="32" t="s">
        <v>397</v>
      </c>
      <c r="D16" s="82"/>
      <c r="E16" s="369">
        <v>592</v>
      </c>
      <c r="F16" s="370">
        <v>260</v>
      </c>
      <c r="G16" s="29">
        <v>852</v>
      </c>
      <c r="H16" s="22">
        <v>12</v>
      </c>
      <c r="I16" s="23">
        <f t="shared" si="0"/>
        <v>10</v>
      </c>
      <c r="J16" s="126"/>
      <c r="K16" s="95"/>
      <c r="L16" s="125"/>
      <c r="M16" s="29">
        <f t="shared" si="1"/>
      </c>
      <c r="N16" s="22"/>
      <c r="O16" s="126"/>
      <c r="P16" s="130">
        <f aca="true" t="shared" si="11" ref="P16:S18">IF(AND(ISNUMBER(E16),ISNUMBER(K16)),SUM(E16,K16),"")</f>
      </c>
      <c r="Q16" s="128">
        <f t="shared" si="11"/>
      </c>
      <c r="R16" s="81">
        <f t="shared" si="11"/>
      </c>
      <c r="S16" s="24">
        <f t="shared" si="11"/>
      </c>
      <c r="T16" s="25">
        <f t="shared" si="6"/>
      </c>
      <c r="V16" s="114">
        <f t="shared" si="7"/>
        <v>85459988</v>
      </c>
      <c r="W16" s="119">
        <f t="shared" si="8"/>
        <v>10</v>
      </c>
      <c r="X16" s="119">
        <f t="shared" si="9"/>
      </c>
      <c r="Y16" s="119">
        <f t="shared" si="10"/>
      </c>
    </row>
    <row r="17" spans="1:25" ht="18.75" customHeight="1">
      <c r="A17" s="31">
        <v>11</v>
      </c>
      <c r="B17" s="35" t="s">
        <v>148</v>
      </c>
      <c r="C17" s="574" t="s">
        <v>592</v>
      </c>
      <c r="D17" s="82"/>
      <c r="E17" s="369"/>
      <c r="F17" s="370"/>
      <c r="G17" s="29"/>
      <c r="H17" s="22"/>
      <c r="I17" s="23">
        <f t="shared" si="0"/>
      </c>
      <c r="J17" s="126"/>
      <c r="K17" s="125"/>
      <c r="L17" s="125"/>
      <c r="M17" s="29">
        <f t="shared" si="1"/>
      </c>
      <c r="N17" s="22"/>
      <c r="O17" s="126"/>
      <c r="P17" s="130">
        <f t="shared" si="11"/>
      </c>
      <c r="Q17" s="128">
        <f t="shared" si="11"/>
      </c>
      <c r="R17" s="81">
        <f t="shared" si="11"/>
      </c>
      <c r="S17" s="24">
        <f t="shared" si="11"/>
      </c>
      <c r="T17" s="25">
        <f t="shared" si="6"/>
      </c>
      <c r="V17" s="119">
        <f t="shared" si="7"/>
      </c>
      <c r="W17" s="119">
        <f t="shared" si="8"/>
      </c>
      <c r="X17" s="119">
        <f t="shared" si="9"/>
      </c>
      <c r="Y17" s="119">
        <f t="shared" si="10"/>
      </c>
    </row>
    <row r="18" spans="1:25" ht="18.75" customHeight="1">
      <c r="A18" s="37">
        <v>12</v>
      </c>
      <c r="B18" s="477"/>
      <c r="C18" s="457"/>
      <c r="D18" s="245"/>
      <c r="E18" s="373"/>
      <c r="F18" s="374"/>
      <c r="G18" s="49">
        <f>IF(SUM(E18,F18)&gt;0,SUM(E18,F18),"")</f>
      </c>
      <c r="H18" s="39"/>
      <c r="I18" s="40">
        <f t="shared" si="0"/>
      </c>
      <c r="J18" s="126"/>
      <c r="K18" s="133"/>
      <c r="L18" s="133"/>
      <c r="M18" s="49">
        <f t="shared" si="1"/>
      </c>
      <c r="N18" s="246"/>
      <c r="O18" s="126"/>
      <c r="P18" s="135">
        <f t="shared" si="11"/>
      </c>
      <c r="Q18" s="136">
        <f t="shared" si="11"/>
      </c>
      <c r="R18" s="51">
        <f t="shared" si="11"/>
      </c>
      <c r="S18" s="42">
        <f t="shared" si="11"/>
      </c>
      <c r="T18" s="43">
        <f t="shared" si="6"/>
      </c>
      <c r="V18" s="119">
        <f t="shared" si="7"/>
      </c>
      <c r="W18" s="119">
        <f t="shared" si="8"/>
      </c>
      <c r="X18" s="119">
        <f t="shared" si="9"/>
      </c>
      <c r="Y18" s="119">
        <f t="shared" si="10"/>
      </c>
    </row>
    <row r="19" spans="2:20" ht="12.75">
      <c r="B19" s="120"/>
      <c r="C19" s="120"/>
      <c r="L19" s="114"/>
      <c r="M19" s="114"/>
      <c r="N19" s="114"/>
      <c r="O19" s="114"/>
      <c r="P19" s="114"/>
      <c r="Q19" s="114"/>
      <c r="R19" s="114"/>
      <c r="S19" s="114"/>
      <c r="T19" s="114"/>
    </row>
    <row r="20" spans="19:20" ht="12.75">
      <c r="S20" s="114"/>
      <c r="T20" s="114"/>
    </row>
    <row r="21" spans="3:20" ht="12.75">
      <c r="C21" s="120"/>
      <c r="T21" s="114"/>
    </row>
  </sheetData>
  <sheetProtection password="CD4A" sheet="1"/>
  <mergeCells count="1">
    <mergeCell ref="V6:Y6"/>
  </mergeCells>
  <conditionalFormatting sqref="F7 F9:F18 L8:L18">
    <cfRule type="cellIs" priority="20" dxfId="5" operator="lessThan" stopIfTrue="1">
      <formula>250</formula>
    </cfRule>
    <cfRule type="cellIs" priority="21" dxfId="7" operator="between" stopIfTrue="1">
      <formula>250</formula>
      <formula>299</formula>
    </cfRule>
    <cfRule type="cellIs" priority="22" dxfId="1" operator="greaterThanOrEqual" stopIfTrue="1">
      <formula>300</formula>
    </cfRule>
  </conditionalFormatting>
  <conditionalFormatting sqref="M17 M9:M13">
    <cfRule type="cellIs" priority="23" dxfId="7" operator="between" stopIfTrue="1">
      <formula>800</formula>
      <formula>899</formula>
    </cfRule>
    <cfRule type="cellIs" priority="24" dxfId="1" operator="greaterThanOrEqual" stopIfTrue="1">
      <formula>900</formula>
    </cfRule>
  </conditionalFormatting>
  <conditionalFormatting sqref="I7:I18">
    <cfRule type="cellIs" priority="25" dxfId="7" operator="between" stopIfTrue="1">
      <formula>1</formula>
      <formula>8</formula>
    </cfRule>
    <cfRule type="cellIs" priority="26" dxfId="5" operator="greaterThanOrEqual" stopIfTrue="1">
      <formula>9</formula>
    </cfRule>
  </conditionalFormatting>
  <conditionalFormatting sqref="T7:T18">
    <cfRule type="cellIs" priority="27" dxfId="48" operator="between" stopIfTrue="1">
      <formula>1</formula>
      <formula>3</formula>
    </cfRule>
    <cfRule type="cellIs" priority="28" dxfId="5" operator="between" stopIfTrue="1">
      <formula>4</formula>
      <formula>8</formula>
    </cfRule>
    <cfRule type="cellIs" priority="29" dxfId="310" operator="greaterThanOrEqual" stopIfTrue="1">
      <formula>9</formula>
    </cfRule>
  </conditionalFormatting>
  <conditionalFormatting sqref="N10:N18">
    <cfRule type="cellIs" priority="30" dxfId="1" operator="equal" stopIfTrue="1">
      <formula>0</formula>
    </cfRule>
    <cfRule type="cellIs" priority="31" dxfId="7" operator="between" stopIfTrue="1">
      <formula>1</formula>
      <formula>2</formula>
    </cfRule>
    <cfRule type="cellIs" priority="32" dxfId="58" operator="greaterThan" stopIfTrue="1">
      <formula>2</formula>
    </cfRule>
  </conditionalFormatting>
  <conditionalFormatting sqref="M15:M16 M7:M8 M18 G7:G18">
    <cfRule type="cellIs" priority="33" dxfId="5" operator="lessThan" stopIfTrue="1">
      <formula>800</formula>
    </cfRule>
    <cfRule type="cellIs" priority="34" dxfId="7" operator="between" stopIfTrue="1">
      <formula>800</formula>
      <formula>899</formula>
    </cfRule>
    <cfRule type="cellIs" priority="35" dxfId="1" operator="greaterThanOrEqual" stopIfTrue="1">
      <formula>900</formula>
    </cfRule>
  </conditionalFormatting>
  <conditionalFormatting sqref="S7:S18 H7:H18">
    <cfRule type="cellIs" priority="36" dxfId="1" operator="equal" stopIfTrue="1">
      <formula>0</formula>
    </cfRule>
  </conditionalFormatting>
  <conditionalFormatting sqref="R7:R18">
    <cfRule type="cellIs" priority="37" dxfId="5" operator="lessThan" stopIfTrue="1">
      <formula>1600</formula>
    </cfRule>
    <cfRule type="cellIs" priority="38" dxfId="7" operator="between" stopIfTrue="1">
      <formula>1600</formula>
      <formula>1799</formula>
    </cfRule>
    <cfRule type="cellIs" priority="39" dxfId="1" operator="greaterThanOrEqual" stopIfTrue="1">
      <formula>1800</formula>
    </cfRule>
  </conditionalFormatting>
  <conditionalFormatting sqref="P7:P18">
    <cfRule type="cellIs" priority="40" dxfId="5" operator="lessThan" stopIfTrue="1">
      <formula>1100</formula>
    </cfRule>
    <cfRule type="cellIs" priority="41" dxfId="7" operator="between" stopIfTrue="1">
      <formula>1100</formula>
      <formula>1199</formula>
    </cfRule>
    <cfRule type="cellIs" priority="42" dxfId="1" operator="greaterThanOrEqual" stopIfTrue="1">
      <formula>1200</formula>
    </cfRule>
  </conditionalFormatting>
  <conditionalFormatting sqref="Q7:Q18">
    <cfRule type="cellIs" priority="43" dxfId="5" operator="lessThan" stopIfTrue="1">
      <formula>500</formula>
    </cfRule>
    <cfRule type="cellIs" priority="44" dxfId="7" operator="between" stopIfTrue="1">
      <formula>500</formula>
      <formula>599</formula>
    </cfRule>
    <cfRule type="cellIs" priority="45" dxfId="1" operator="greaterThanOrEqual" stopIfTrue="1">
      <formula>600</formula>
    </cfRule>
  </conditionalFormatting>
  <conditionalFormatting sqref="F8">
    <cfRule type="cellIs" priority="8" dxfId="5" operator="lessThan" stopIfTrue="1">
      <formula>250</formula>
    </cfRule>
    <cfRule type="cellIs" priority="9" dxfId="7" operator="between" stopIfTrue="1">
      <formula>250</formula>
      <formula>299</formula>
    </cfRule>
    <cfRule type="cellIs" priority="10" dxfId="1" operator="greaterThanOrEqual" stopIfTrue="1">
      <formula>300</formula>
    </cfRule>
  </conditionalFormatting>
  <conditionalFormatting sqref="K15">
    <cfRule type="cellIs" priority="2" dxfId="5" operator="lessThan" stopIfTrue="1">
      <formula>250</formula>
    </cfRule>
    <cfRule type="cellIs" priority="3" dxfId="7" operator="between" stopIfTrue="1">
      <formula>250</formula>
      <formula>299</formula>
    </cfRule>
    <cfRule type="cellIs" priority="4" dxfId="1" operator="greaterThanOrEqual" stopIfTrue="1">
      <formula>300</formula>
    </cfRule>
  </conditionalFormatting>
  <conditionalFormatting sqref="E7:F18 H7:H18 K7:L18 N7:N18">
    <cfRule type="cellIs" priority="1" dxfId="0" operator="equal" stopIfTrue="1">
      <formula>""</formula>
    </cfRule>
  </conditionalFormatting>
  <printOptions horizontalCentered="1"/>
  <pageMargins left="0.4724409448818898" right="0.31496062992125984" top="0.7874015748031497" bottom="0.3937007874015748" header="0.35433070866141736" footer="0.3937007874015748"/>
  <pageSetup horizontalDpi="300" verticalDpi="300" orientation="landscape" paperSize="9" r:id="rId1"/>
  <headerFooter alignWithMargins="0">
    <oddFooter>&amp;L&amp;8&amp;F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L30" sqref="L30"/>
    </sheetView>
  </sheetViews>
  <sheetFormatPr defaultColWidth="11.421875" defaultRowHeight="12.75"/>
  <cols>
    <col min="1" max="1" width="2.7109375" style="120" customWidth="1"/>
    <col min="2" max="2" width="24.7109375" style="114" customWidth="1"/>
    <col min="3" max="3" width="21.28125" style="114" customWidth="1"/>
    <col min="4" max="4" width="4.57421875" style="120" customWidth="1"/>
    <col min="5" max="7" width="5.8515625" style="120" customWidth="1"/>
    <col min="8" max="9" width="3.8515625" style="120" customWidth="1"/>
    <col min="10" max="10" width="0.9921875" style="120" customWidth="1"/>
    <col min="11" max="13" width="5.8515625" style="120" customWidth="1"/>
    <col min="14" max="14" width="3.8515625" style="120" customWidth="1"/>
    <col min="15" max="15" width="0.9921875" style="120" customWidth="1"/>
    <col min="16" max="18" width="8.421875" style="120" customWidth="1"/>
    <col min="19" max="19" width="4.57421875" style="120" customWidth="1"/>
    <col min="20" max="20" width="4.7109375" style="120" customWidth="1"/>
    <col min="21" max="21" width="5.140625" style="114" customWidth="1"/>
    <col min="22" max="22" width="11.421875" style="114" hidden="1" customWidth="1"/>
    <col min="23" max="23" width="4.421875" style="114" hidden="1" customWidth="1"/>
    <col min="24" max="24" width="11.421875" style="114" hidden="1" customWidth="1"/>
    <col min="25" max="25" width="4.28125" style="114" hidden="1" customWidth="1"/>
    <col min="26" max="26" width="0" style="114" hidden="1" customWidth="1"/>
    <col min="27" max="16384" width="11.421875" style="114" customWidth="1"/>
  </cols>
  <sheetData>
    <row r="1" spans="1:20" ht="24" customHeight="1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4"/>
      <c r="T1" s="114"/>
    </row>
    <row r="2" ht="6.75" customHeight="1"/>
    <row r="3" spans="1:16" s="115" customFormat="1" ht="15.75" customHeight="1">
      <c r="A3" s="3" t="s">
        <v>122</v>
      </c>
      <c r="B3" s="3"/>
      <c r="C3" s="3"/>
      <c r="D3" s="63" t="s">
        <v>150</v>
      </c>
      <c r="E3" s="63"/>
      <c r="F3" s="63"/>
      <c r="G3" s="63"/>
      <c r="H3" s="63"/>
      <c r="I3" s="63"/>
      <c r="J3" s="63"/>
      <c r="K3" s="3" t="s">
        <v>0</v>
      </c>
      <c r="L3" s="3"/>
      <c r="M3" s="3"/>
      <c r="N3" s="3"/>
      <c r="O3" s="3"/>
      <c r="P3" s="3"/>
    </row>
    <row r="4" ht="6.75" customHeight="1"/>
    <row r="5" spans="1:20" s="115" customFormat="1" ht="18.75" customHeight="1">
      <c r="A5" s="5" t="s">
        <v>33</v>
      </c>
      <c r="B5" s="68"/>
      <c r="C5" s="69"/>
      <c r="D5" s="8" t="s">
        <v>1</v>
      </c>
      <c r="E5" s="70"/>
      <c r="F5" s="70"/>
      <c r="G5" s="70"/>
      <c r="H5" s="70"/>
      <c r="I5" s="71"/>
      <c r="J5" s="116"/>
      <c r="K5" s="8" t="s">
        <v>64</v>
      </c>
      <c r="L5" s="70"/>
      <c r="M5" s="70"/>
      <c r="N5" s="71"/>
      <c r="O5" s="137"/>
      <c r="P5" s="8" t="s">
        <v>2</v>
      </c>
      <c r="Q5" s="70"/>
      <c r="R5" s="70"/>
      <c r="S5" s="70"/>
      <c r="T5" s="71"/>
    </row>
    <row r="6" spans="1:25" s="18" customFormat="1" ht="18.75" customHeight="1">
      <c r="A6" s="72" t="s">
        <v>3</v>
      </c>
      <c r="B6" s="73" t="s">
        <v>4</v>
      </c>
      <c r="C6" s="74" t="s">
        <v>5</v>
      </c>
      <c r="D6" s="75" t="s">
        <v>6</v>
      </c>
      <c r="E6" s="76" t="s">
        <v>7</v>
      </c>
      <c r="F6" s="77" t="s">
        <v>8</v>
      </c>
      <c r="G6" s="77" t="s">
        <v>9</v>
      </c>
      <c r="H6" s="77" t="s">
        <v>10</v>
      </c>
      <c r="I6" s="78" t="s">
        <v>11</v>
      </c>
      <c r="J6" s="79"/>
      <c r="K6" s="76" t="s">
        <v>7</v>
      </c>
      <c r="L6" s="77" t="s">
        <v>8</v>
      </c>
      <c r="M6" s="77" t="s">
        <v>9</v>
      </c>
      <c r="N6" s="78" t="s">
        <v>10</v>
      </c>
      <c r="O6" s="79"/>
      <c r="P6" s="77" t="s">
        <v>7</v>
      </c>
      <c r="Q6" s="77" t="s">
        <v>12</v>
      </c>
      <c r="R6" s="77" t="s">
        <v>13</v>
      </c>
      <c r="S6" s="77" t="s">
        <v>10</v>
      </c>
      <c r="T6" s="78" t="s">
        <v>14</v>
      </c>
      <c r="V6" s="658" t="s">
        <v>24</v>
      </c>
      <c r="W6" s="659"/>
      <c r="X6" s="659"/>
      <c r="Y6" s="659"/>
    </row>
    <row r="7" spans="1:26" s="115" customFormat="1" ht="18.75" customHeight="1">
      <c r="A7" s="31">
        <v>13</v>
      </c>
      <c r="B7" s="247" t="s">
        <v>277</v>
      </c>
      <c r="C7" s="57" t="s">
        <v>78</v>
      </c>
      <c r="D7" s="82">
        <v>0.5520833333333334</v>
      </c>
      <c r="E7" s="577">
        <v>603</v>
      </c>
      <c r="F7" s="578">
        <v>302</v>
      </c>
      <c r="G7" s="363">
        <f>IF(SUM(E7,F7)&gt;0,SUM(E7,F7),"")</f>
        <v>905</v>
      </c>
      <c r="H7" s="283">
        <v>4</v>
      </c>
      <c r="I7" s="364">
        <f>IF(W7&gt;0,W7,"")</f>
        <v>1</v>
      </c>
      <c r="J7" s="140"/>
      <c r="K7" s="125">
        <v>618</v>
      </c>
      <c r="L7" s="125">
        <v>271</v>
      </c>
      <c r="M7" s="363">
        <f aca="true" t="shared" si="0" ref="M7:M18">IF(SUM(K7,L7)&gt;0,SUM(K7,L7),"")</f>
        <v>889</v>
      </c>
      <c r="N7" s="22">
        <v>3</v>
      </c>
      <c r="O7" s="126"/>
      <c r="P7" s="365">
        <f aca="true" t="shared" si="1" ref="P7:S14">IF(AND(ISNUMBER(E7),ISNUMBER(K7)),SUM(E7,K7),"")</f>
        <v>1221</v>
      </c>
      <c r="Q7" s="366">
        <f t="shared" si="1"/>
        <v>573</v>
      </c>
      <c r="R7" s="367">
        <f t="shared" si="1"/>
        <v>1794</v>
      </c>
      <c r="S7" s="22">
        <f t="shared" si="1"/>
        <v>7</v>
      </c>
      <c r="T7" s="368">
        <f aca="true" t="shared" si="2" ref="T7:T18">IF(Y7&gt;0,Y7,"")</f>
        <v>1</v>
      </c>
      <c r="U7" s="117"/>
      <c r="V7" s="119">
        <f aca="true" t="shared" si="3" ref="V7:V18">IF(SUM(G7)&gt;0,100000*G7+1000*F7-H7,"")</f>
        <v>90801996</v>
      </c>
      <c r="W7" s="119">
        <f aca="true" t="shared" si="4" ref="W7:W18">IF(SUM(G7)&gt;0,RANK(V7,$V$7:$V$18,0),"")</f>
        <v>1</v>
      </c>
      <c r="X7" s="119">
        <f aca="true" t="shared" si="5" ref="X7:X18">IF(AND(SUM(Q7)&gt;0,ISNUMBER(S7)),100000*R7+1000*Q7-S7,"")</f>
        <v>179972993</v>
      </c>
      <c r="Y7" s="119">
        <f aca="true" t="shared" si="6" ref="Y7:Y18">IF(AND(SUM(Q7)&gt;0,ISNUMBER(S7)),RANK(X7,$X$7:$X$18,0),"")</f>
        <v>1</v>
      </c>
      <c r="Z7" s="139"/>
    </row>
    <row r="8" spans="1:26" ht="18.75" customHeight="1">
      <c r="A8" s="26">
        <v>14</v>
      </c>
      <c r="B8" s="35" t="s">
        <v>72</v>
      </c>
      <c r="C8" s="57" t="s">
        <v>73</v>
      </c>
      <c r="D8" s="82"/>
      <c r="E8" s="577">
        <v>621</v>
      </c>
      <c r="F8" s="578">
        <v>251</v>
      </c>
      <c r="G8" s="363">
        <f>IF(SUM(E8,F8)&gt;0,SUM(E8,F8),"")</f>
        <v>872</v>
      </c>
      <c r="H8" s="283">
        <v>13</v>
      </c>
      <c r="I8" s="364">
        <f>IF(W8&gt;0,W8,"")</f>
        <v>2</v>
      </c>
      <c r="J8" s="140"/>
      <c r="K8" s="125">
        <v>606</v>
      </c>
      <c r="L8" s="125">
        <v>283</v>
      </c>
      <c r="M8" s="363">
        <f t="shared" si="0"/>
        <v>889</v>
      </c>
      <c r="N8" s="22">
        <v>4</v>
      </c>
      <c r="O8" s="126"/>
      <c r="P8" s="371">
        <f t="shared" si="1"/>
        <v>1227</v>
      </c>
      <c r="Q8" s="366">
        <f t="shared" si="1"/>
        <v>534</v>
      </c>
      <c r="R8" s="367">
        <f t="shared" si="1"/>
        <v>1761</v>
      </c>
      <c r="S8" s="22">
        <f t="shared" si="1"/>
        <v>17</v>
      </c>
      <c r="T8" s="368">
        <f t="shared" si="2"/>
        <v>2</v>
      </c>
      <c r="U8" s="117"/>
      <c r="V8" s="119">
        <f t="shared" si="3"/>
        <v>87450987</v>
      </c>
      <c r="W8" s="119">
        <f t="shared" si="4"/>
        <v>2</v>
      </c>
      <c r="X8" s="119">
        <f t="shared" si="5"/>
        <v>176633983</v>
      </c>
      <c r="Y8" s="119">
        <f t="shared" si="6"/>
        <v>2</v>
      </c>
      <c r="Z8" s="117"/>
    </row>
    <row r="9" spans="1:26" ht="18.75" customHeight="1">
      <c r="A9" s="26">
        <v>15</v>
      </c>
      <c r="B9" s="35" t="s">
        <v>438</v>
      </c>
      <c r="C9" s="57" t="s">
        <v>80</v>
      </c>
      <c r="D9" s="82"/>
      <c r="E9" s="577">
        <v>554</v>
      </c>
      <c r="F9" s="578">
        <v>288</v>
      </c>
      <c r="G9" s="363">
        <f>IF(SUM(E9,F9)&gt;0,SUM(E9,F9),"")</f>
        <v>842</v>
      </c>
      <c r="H9" s="283">
        <v>7</v>
      </c>
      <c r="I9" s="364">
        <f>IF(W9&gt;0,W9,"")</f>
        <v>4</v>
      </c>
      <c r="J9" s="140"/>
      <c r="K9" s="125">
        <v>620</v>
      </c>
      <c r="L9" s="125">
        <v>282</v>
      </c>
      <c r="M9" s="363">
        <f t="shared" si="0"/>
        <v>902</v>
      </c>
      <c r="N9" s="22">
        <v>9</v>
      </c>
      <c r="O9" s="126"/>
      <c r="P9" s="371">
        <f t="shared" si="1"/>
        <v>1174</v>
      </c>
      <c r="Q9" s="366">
        <f t="shared" si="1"/>
        <v>570</v>
      </c>
      <c r="R9" s="367">
        <f t="shared" si="1"/>
        <v>1744</v>
      </c>
      <c r="S9" s="22">
        <f t="shared" si="1"/>
        <v>16</v>
      </c>
      <c r="T9" s="368">
        <f t="shared" si="2"/>
        <v>3</v>
      </c>
      <c r="U9" s="117"/>
      <c r="V9" s="119">
        <f t="shared" si="3"/>
        <v>84487993</v>
      </c>
      <c r="W9" s="119">
        <f t="shared" si="4"/>
        <v>4</v>
      </c>
      <c r="X9" s="119">
        <f t="shared" si="5"/>
        <v>174969984</v>
      </c>
      <c r="Y9" s="119">
        <f t="shared" si="6"/>
        <v>3</v>
      </c>
      <c r="Z9" s="139"/>
    </row>
    <row r="10" spans="1:26" ht="18.75" customHeight="1">
      <c r="A10" s="26">
        <v>16</v>
      </c>
      <c r="B10" s="84" t="s">
        <v>439</v>
      </c>
      <c r="C10" s="57" t="s">
        <v>80</v>
      </c>
      <c r="D10" s="82">
        <v>0.611111111111111</v>
      </c>
      <c r="E10" s="577">
        <v>588</v>
      </c>
      <c r="F10" s="578">
        <v>263</v>
      </c>
      <c r="G10" s="372">
        <f>IF(SUM(E10,F10)&gt;0,SUM(E10,F10),"")</f>
        <v>851</v>
      </c>
      <c r="H10" s="283">
        <v>12</v>
      </c>
      <c r="I10" s="364">
        <f>IF(W10&gt;0,W10,"")</f>
        <v>3</v>
      </c>
      <c r="J10" s="138"/>
      <c r="K10" s="125">
        <v>584</v>
      </c>
      <c r="L10" s="125">
        <v>266</v>
      </c>
      <c r="M10" s="363">
        <f t="shared" si="0"/>
        <v>850</v>
      </c>
      <c r="N10" s="22">
        <v>14</v>
      </c>
      <c r="O10" s="131"/>
      <c r="P10" s="371">
        <f t="shared" si="1"/>
        <v>1172</v>
      </c>
      <c r="Q10" s="366">
        <f t="shared" si="1"/>
        <v>529</v>
      </c>
      <c r="R10" s="367">
        <f t="shared" si="1"/>
        <v>1701</v>
      </c>
      <c r="S10" s="22">
        <f t="shared" si="1"/>
        <v>26</v>
      </c>
      <c r="T10" s="368">
        <f t="shared" si="2"/>
        <v>4</v>
      </c>
      <c r="U10" s="117"/>
      <c r="V10" s="119">
        <f t="shared" si="3"/>
        <v>85362988</v>
      </c>
      <c r="W10" s="119">
        <f t="shared" si="4"/>
        <v>3</v>
      </c>
      <c r="X10" s="119">
        <f t="shared" si="5"/>
        <v>170628974</v>
      </c>
      <c r="Y10" s="119">
        <f t="shared" si="6"/>
        <v>4</v>
      </c>
      <c r="Z10" s="117"/>
    </row>
    <row r="11" spans="1:26" ht="18.75" customHeight="1">
      <c r="A11" s="26">
        <v>17</v>
      </c>
      <c r="B11" s="35" t="s">
        <v>586</v>
      </c>
      <c r="C11" s="57" t="s">
        <v>42</v>
      </c>
      <c r="D11" s="82"/>
      <c r="E11" s="579">
        <v>584</v>
      </c>
      <c r="F11" s="578">
        <v>249</v>
      </c>
      <c r="G11" s="363">
        <f>IF(SUM(E11,F11)&gt;0,SUM(E11,F11),"")</f>
        <v>833</v>
      </c>
      <c r="H11" s="284">
        <v>18</v>
      </c>
      <c r="I11" s="364">
        <f>IF(W11&gt;0,W11,"")</f>
        <v>5</v>
      </c>
      <c r="J11" s="140"/>
      <c r="K11" s="125">
        <v>592</v>
      </c>
      <c r="L11" s="125">
        <v>222</v>
      </c>
      <c r="M11" s="363">
        <f t="shared" si="0"/>
        <v>814</v>
      </c>
      <c r="N11" s="22">
        <v>17</v>
      </c>
      <c r="O11" s="126"/>
      <c r="P11" s="371">
        <f t="shared" si="1"/>
        <v>1176</v>
      </c>
      <c r="Q11" s="366">
        <f t="shared" si="1"/>
        <v>471</v>
      </c>
      <c r="R11" s="367">
        <f t="shared" si="1"/>
        <v>1647</v>
      </c>
      <c r="S11" s="22">
        <f t="shared" si="1"/>
        <v>35</v>
      </c>
      <c r="T11" s="368">
        <f t="shared" si="2"/>
        <v>5</v>
      </c>
      <c r="U11" s="117"/>
      <c r="V11" s="119">
        <f t="shared" si="3"/>
        <v>83548982</v>
      </c>
      <c r="W11" s="119">
        <f t="shared" si="4"/>
        <v>5</v>
      </c>
      <c r="X11" s="119">
        <f t="shared" si="5"/>
        <v>165170965</v>
      </c>
      <c r="Y11" s="119">
        <f t="shared" si="6"/>
        <v>5</v>
      </c>
      <c r="Z11" s="117"/>
    </row>
    <row r="12" spans="1:26" ht="18.75" customHeight="1">
      <c r="A12" s="26">
        <v>18</v>
      </c>
      <c r="B12" s="84" t="s">
        <v>278</v>
      </c>
      <c r="C12" s="57" t="s">
        <v>275</v>
      </c>
      <c r="D12" s="82"/>
      <c r="E12" s="577"/>
      <c r="F12" s="578"/>
      <c r="G12" s="363">
        <f aca="true" t="shared" si="7" ref="G12:G18">IF(SUM(E12,F12)&gt;0,SUM(E12,F12),"")</f>
      </c>
      <c r="H12" s="284"/>
      <c r="I12" s="364">
        <f aca="true" t="shared" si="8" ref="I12:I18">IF(W12&gt;0,W12,"")</f>
      </c>
      <c r="J12" s="140"/>
      <c r="K12" s="125"/>
      <c r="L12" s="125"/>
      <c r="M12" s="363">
        <f t="shared" si="0"/>
      </c>
      <c r="N12" s="22"/>
      <c r="O12" s="126"/>
      <c r="P12" s="371">
        <f t="shared" si="1"/>
      </c>
      <c r="Q12" s="366">
        <f t="shared" si="1"/>
      </c>
      <c r="R12" s="367">
        <f t="shared" si="1"/>
      </c>
      <c r="S12" s="22">
        <f t="shared" si="1"/>
      </c>
      <c r="T12" s="368">
        <f t="shared" si="2"/>
      </c>
      <c r="U12" s="117"/>
      <c r="V12" s="119">
        <f t="shared" si="3"/>
      </c>
      <c r="W12" s="119">
        <f t="shared" si="4"/>
      </c>
      <c r="X12" s="119">
        <f t="shared" si="5"/>
      </c>
      <c r="Y12" s="119">
        <f t="shared" si="6"/>
      </c>
      <c r="Z12" s="117"/>
    </row>
    <row r="13" spans="1:26" ht="18.75" customHeight="1">
      <c r="A13" s="26">
        <v>19</v>
      </c>
      <c r="B13" s="84" t="s">
        <v>356</v>
      </c>
      <c r="C13" s="86" t="s">
        <v>346</v>
      </c>
      <c r="D13" s="83"/>
      <c r="E13" s="577"/>
      <c r="F13" s="578"/>
      <c r="G13" s="363">
        <f t="shared" si="7"/>
      </c>
      <c r="H13" s="284"/>
      <c r="I13" s="364">
        <f t="shared" si="8"/>
      </c>
      <c r="J13" s="140"/>
      <c r="K13" s="125"/>
      <c r="L13" s="125"/>
      <c r="M13" s="363">
        <f t="shared" si="0"/>
      </c>
      <c r="N13" s="22"/>
      <c r="O13" s="126"/>
      <c r="P13" s="371">
        <f t="shared" si="1"/>
      </c>
      <c r="Q13" s="366">
        <f t="shared" si="1"/>
      </c>
      <c r="R13" s="367">
        <f t="shared" si="1"/>
      </c>
      <c r="S13" s="22">
        <f t="shared" si="1"/>
      </c>
      <c r="T13" s="368">
        <f t="shared" si="2"/>
      </c>
      <c r="U13" s="117"/>
      <c r="V13" s="119">
        <f t="shared" si="3"/>
      </c>
      <c r="W13" s="119">
        <f t="shared" si="4"/>
      </c>
      <c r="X13" s="119">
        <f t="shared" si="5"/>
      </c>
      <c r="Y13" s="119">
        <f t="shared" si="6"/>
      </c>
      <c r="Z13" s="117"/>
    </row>
    <row r="14" spans="1:26" ht="18.75" customHeight="1">
      <c r="A14" s="26">
        <v>20</v>
      </c>
      <c r="B14" s="300" t="s">
        <v>233</v>
      </c>
      <c r="C14" s="595" t="s">
        <v>592</v>
      </c>
      <c r="D14" s="82"/>
      <c r="E14" s="577"/>
      <c r="F14" s="578"/>
      <c r="G14" s="372">
        <f t="shared" si="7"/>
      </c>
      <c r="H14" s="284"/>
      <c r="I14" s="364">
        <f t="shared" si="8"/>
      </c>
      <c r="J14" s="140"/>
      <c r="K14" s="125"/>
      <c r="L14" s="125"/>
      <c r="M14" s="363">
        <f t="shared" si="0"/>
      </c>
      <c r="N14" s="22"/>
      <c r="O14" s="126"/>
      <c r="P14" s="371">
        <f t="shared" si="1"/>
      </c>
      <c r="Q14" s="366">
        <f t="shared" si="1"/>
      </c>
      <c r="R14" s="367">
        <f t="shared" si="1"/>
      </c>
      <c r="S14" s="22">
        <f t="shared" si="1"/>
      </c>
      <c r="T14" s="368">
        <f t="shared" si="2"/>
      </c>
      <c r="U14" s="117"/>
      <c r="V14" s="119">
        <f t="shared" si="3"/>
      </c>
      <c r="W14" s="119">
        <f t="shared" si="4"/>
      </c>
      <c r="X14" s="119">
        <f t="shared" si="5"/>
      </c>
      <c r="Y14" s="119">
        <f t="shared" si="6"/>
      </c>
      <c r="Z14" s="117"/>
    </row>
    <row r="15" spans="1:26" ht="18.75" customHeight="1">
      <c r="A15" s="26">
        <v>21</v>
      </c>
      <c r="B15" s="84"/>
      <c r="C15" s="86"/>
      <c r="D15" s="82">
        <v>0.6701388888888888</v>
      </c>
      <c r="E15" s="281"/>
      <c r="F15" s="282"/>
      <c r="G15" s="363">
        <f t="shared" si="7"/>
      </c>
      <c r="H15" s="284"/>
      <c r="I15" s="364">
        <f t="shared" si="8"/>
      </c>
      <c r="J15" s="140"/>
      <c r="K15" s="95"/>
      <c r="L15" s="125"/>
      <c r="M15" s="363">
        <f t="shared" si="0"/>
      </c>
      <c r="N15" s="22"/>
      <c r="O15" s="126"/>
      <c r="P15" s="371">
        <f aca="true" t="shared" si="9" ref="P15:S18">IF(AND(ISNUMBER(E15),ISNUMBER(K15)),SUM(E15,K15),"")</f>
      </c>
      <c r="Q15" s="366">
        <f t="shared" si="9"/>
      </c>
      <c r="R15" s="367">
        <f t="shared" si="9"/>
      </c>
      <c r="S15" s="22">
        <f t="shared" si="9"/>
      </c>
      <c r="T15" s="368">
        <f t="shared" si="2"/>
      </c>
      <c r="U15" s="117"/>
      <c r="V15" s="119">
        <f t="shared" si="3"/>
      </c>
      <c r="W15" s="119">
        <f t="shared" si="4"/>
      </c>
      <c r="X15" s="119">
        <f t="shared" si="5"/>
      </c>
      <c r="Y15" s="119">
        <f t="shared" si="6"/>
      </c>
      <c r="Z15" s="117"/>
    </row>
    <row r="16" spans="1:26" ht="18.75" customHeight="1">
      <c r="A16" s="26">
        <v>22</v>
      </c>
      <c r="B16" s="360"/>
      <c r="C16" s="236"/>
      <c r="D16" s="82"/>
      <c r="E16" s="281"/>
      <c r="F16" s="282"/>
      <c r="G16" s="363">
        <f t="shared" si="7"/>
      </c>
      <c r="H16" s="284"/>
      <c r="I16" s="364">
        <f t="shared" si="8"/>
      </c>
      <c r="J16" s="140"/>
      <c r="K16" s="125"/>
      <c r="L16" s="125"/>
      <c r="M16" s="363">
        <f t="shared" si="0"/>
      </c>
      <c r="N16" s="22"/>
      <c r="O16" s="126"/>
      <c r="P16" s="371">
        <f t="shared" si="9"/>
      </c>
      <c r="Q16" s="366">
        <f t="shared" si="9"/>
      </c>
      <c r="R16" s="367">
        <f t="shared" si="9"/>
      </c>
      <c r="S16" s="22">
        <f t="shared" si="9"/>
      </c>
      <c r="T16" s="368">
        <f t="shared" si="2"/>
      </c>
      <c r="U16" s="117"/>
      <c r="V16" s="119">
        <f t="shared" si="3"/>
      </c>
      <c r="W16" s="119">
        <f t="shared" si="4"/>
      </c>
      <c r="X16" s="119">
        <f t="shared" si="5"/>
      </c>
      <c r="Y16" s="119">
        <f t="shared" si="6"/>
      </c>
      <c r="Z16" s="117"/>
    </row>
    <row r="17" spans="1:26" ht="18.75" customHeight="1">
      <c r="A17" s="26">
        <v>23</v>
      </c>
      <c r="B17" s="84"/>
      <c r="C17" s="86"/>
      <c r="D17" s="82"/>
      <c r="E17" s="281"/>
      <c r="F17" s="282"/>
      <c r="G17" s="363">
        <f t="shared" si="7"/>
      </c>
      <c r="H17" s="284"/>
      <c r="I17" s="364">
        <f t="shared" si="8"/>
      </c>
      <c r="J17" s="140"/>
      <c r="K17" s="125"/>
      <c r="L17" s="125"/>
      <c r="M17" s="363">
        <f t="shared" si="0"/>
      </c>
      <c r="N17" s="80"/>
      <c r="O17" s="126"/>
      <c r="P17" s="371">
        <f t="shared" si="9"/>
      </c>
      <c r="Q17" s="366">
        <f t="shared" si="9"/>
      </c>
      <c r="R17" s="367">
        <f t="shared" si="9"/>
      </c>
      <c r="S17" s="22">
        <f t="shared" si="9"/>
      </c>
      <c r="T17" s="368">
        <f t="shared" si="2"/>
      </c>
      <c r="U17" s="117"/>
      <c r="V17" s="119">
        <f t="shared" si="3"/>
      </c>
      <c r="W17" s="119">
        <f t="shared" si="4"/>
      </c>
      <c r="X17" s="119">
        <f t="shared" si="5"/>
      </c>
      <c r="Y17" s="119">
        <f t="shared" si="6"/>
      </c>
      <c r="Z17" s="117"/>
    </row>
    <row r="18" spans="1:26" ht="18.75" customHeight="1">
      <c r="A18" s="37">
        <v>24</v>
      </c>
      <c r="B18" s="476"/>
      <c r="C18" s="478"/>
      <c r="D18" s="245"/>
      <c r="E18" s="308"/>
      <c r="F18" s="309"/>
      <c r="G18" s="375">
        <f t="shared" si="7"/>
      </c>
      <c r="H18" s="310"/>
      <c r="I18" s="376">
        <f t="shared" si="8"/>
      </c>
      <c r="J18" s="311"/>
      <c r="K18" s="133"/>
      <c r="L18" s="133"/>
      <c r="M18" s="375">
        <f t="shared" si="0"/>
      </c>
      <c r="N18" s="41"/>
      <c r="O18" s="312"/>
      <c r="P18" s="134">
        <f t="shared" si="9"/>
      </c>
      <c r="Q18" s="377">
        <f t="shared" si="9"/>
      </c>
      <c r="R18" s="378">
        <f t="shared" si="9"/>
      </c>
      <c r="S18" s="39">
        <f t="shared" si="9"/>
      </c>
      <c r="T18" s="379">
        <f t="shared" si="2"/>
      </c>
      <c r="U18" s="117"/>
      <c r="V18" s="119">
        <f t="shared" si="3"/>
      </c>
      <c r="W18" s="119">
        <f t="shared" si="4"/>
      </c>
      <c r="X18" s="119">
        <f t="shared" si="5"/>
      </c>
      <c r="Y18" s="119">
        <f t="shared" si="6"/>
      </c>
      <c r="Z18" s="117"/>
    </row>
    <row r="19" spans="16:20" ht="12.75">
      <c r="P19" s="114"/>
      <c r="Q19" s="114"/>
      <c r="R19" s="114"/>
      <c r="S19" s="114"/>
      <c r="T19" s="114"/>
    </row>
    <row r="20" spans="2:20" ht="12.75">
      <c r="B20" s="237"/>
      <c r="C20" s="228"/>
      <c r="N20" s="114"/>
      <c r="O20" s="114"/>
      <c r="P20" s="114"/>
      <c r="Q20" s="114"/>
      <c r="R20" s="114"/>
      <c r="S20" s="114"/>
      <c r="T20" s="114"/>
    </row>
    <row r="21" spans="2:20" ht="12.75">
      <c r="B21" s="120"/>
      <c r="C21" s="120"/>
      <c r="S21" s="114"/>
      <c r="T21" s="114"/>
    </row>
    <row r="22" spans="2:20" ht="12.75">
      <c r="B22" s="120"/>
      <c r="C22" s="120"/>
      <c r="S22" s="114"/>
      <c r="T22" s="114"/>
    </row>
  </sheetData>
  <sheetProtection password="CD4A" sheet="1"/>
  <mergeCells count="1">
    <mergeCell ref="V6:Y6"/>
  </mergeCells>
  <conditionalFormatting sqref="L7:L18">
    <cfRule type="cellIs" priority="21" dxfId="5" operator="lessThan" stopIfTrue="1">
      <formula>250</formula>
    </cfRule>
    <cfRule type="cellIs" priority="22" dxfId="7" operator="between" stopIfTrue="1">
      <formula>250</formula>
      <formula>299</formula>
    </cfRule>
    <cfRule type="cellIs" priority="23" dxfId="1" operator="greaterThanOrEqual" stopIfTrue="1">
      <formula>300</formula>
    </cfRule>
  </conditionalFormatting>
  <conditionalFormatting sqref="M8 M14:M15 G7:G18">
    <cfRule type="cellIs" priority="24" dxfId="5" operator="lessThan" stopIfTrue="1">
      <formula>800</formula>
    </cfRule>
    <cfRule type="cellIs" priority="25" dxfId="7" operator="between" stopIfTrue="1">
      <formula>800</formula>
      <formula>899</formula>
    </cfRule>
    <cfRule type="cellIs" priority="26" dxfId="1" operator="greaterThanOrEqual" stopIfTrue="1">
      <formula>900</formula>
    </cfRule>
  </conditionalFormatting>
  <conditionalFormatting sqref="T7:T18">
    <cfRule type="cellIs" priority="18" dxfId="48" operator="between" stopIfTrue="1">
      <formula>1</formula>
      <formula>3</formula>
    </cfRule>
    <cfRule type="cellIs" priority="19" dxfId="5" operator="between" stopIfTrue="1">
      <formula>4</formula>
      <formula>8</formula>
    </cfRule>
    <cfRule type="cellIs" priority="20" dxfId="310" operator="greaterThanOrEqual" stopIfTrue="1">
      <formula>9</formula>
    </cfRule>
  </conditionalFormatting>
  <conditionalFormatting sqref="S7:S18">
    <cfRule type="cellIs" priority="17" dxfId="1" operator="equal" stopIfTrue="1">
      <formula>0</formula>
    </cfRule>
  </conditionalFormatting>
  <conditionalFormatting sqref="R7:R18">
    <cfRule type="cellIs" priority="14" dxfId="5" operator="lessThan" stopIfTrue="1">
      <formula>1600</formula>
    </cfRule>
    <cfRule type="cellIs" priority="15" dxfId="7" operator="between" stopIfTrue="1">
      <formula>1600</formula>
      <formula>1799</formula>
    </cfRule>
    <cfRule type="cellIs" priority="16" dxfId="1" operator="greaterThanOrEqual" stopIfTrue="1">
      <formula>1800</formula>
    </cfRule>
  </conditionalFormatting>
  <conditionalFormatting sqref="P7:P18">
    <cfRule type="cellIs" priority="11" dxfId="5" operator="lessThan" stopIfTrue="1">
      <formula>1100</formula>
    </cfRule>
    <cfRule type="cellIs" priority="12" dxfId="7" operator="between" stopIfTrue="1">
      <formula>1100</formula>
      <formula>1199</formula>
    </cfRule>
    <cfRule type="cellIs" priority="13" dxfId="1" operator="greaterThanOrEqual" stopIfTrue="1">
      <formula>1200</formula>
    </cfRule>
  </conditionalFormatting>
  <conditionalFormatting sqref="Q7:Q18">
    <cfRule type="cellIs" priority="8" dxfId="5" operator="lessThan" stopIfTrue="1">
      <formula>500</formula>
    </cfRule>
    <cfRule type="cellIs" priority="9" dxfId="7" operator="between" stopIfTrue="1">
      <formula>500</formula>
      <formula>599</formula>
    </cfRule>
    <cfRule type="cellIs" priority="10" dxfId="1" operator="greaterThanOrEqual" stopIfTrue="1">
      <formula>600</formula>
    </cfRule>
  </conditionalFormatting>
  <conditionalFormatting sqref="K7:K18">
    <cfRule type="cellIs" priority="27" dxfId="5" operator="lessThan" stopIfTrue="1">
      <formula>550</formula>
    </cfRule>
    <cfRule type="cellIs" priority="28" dxfId="7" operator="between" stopIfTrue="1">
      <formula>550</formula>
      <formula>599</formula>
    </cfRule>
    <cfRule type="cellIs" priority="29" dxfId="1" operator="greaterThanOrEqual" stopIfTrue="1">
      <formula>600</formula>
    </cfRule>
  </conditionalFormatting>
  <conditionalFormatting sqref="M16:M18 M7 M9:M13">
    <cfRule type="cellIs" priority="30" dxfId="7" operator="between" stopIfTrue="1">
      <formula>800</formula>
      <formula>899</formula>
    </cfRule>
    <cfRule type="cellIs" priority="31" dxfId="1" operator="greaterThanOrEqual" stopIfTrue="1">
      <formula>900</formula>
    </cfRule>
  </conditionalFormatting>
  <conditionalFormatting sqref="N10:N18">
    <cfRule type="cellIs" priority="32" dxfId="1" operator="equal" stopIfTrue="1">
      <formula>0</formula>
    </cfRule>
    <cfRule type="cellIs" priority="33" dxfId="7" operator="between" stopIfTrue="1">
      <formula>1</formula>
      <formula>2</formula>
    </cfRule>
    <cfRule type="cellIs" priority="34" dxfId="58" operator="greaterThan" stopIfTrue="1">
      <formula>2</formula>
    </cfRule>
  </conditionalFormatting>
  <conditionalFormatting sqref="I7:I18">
    <cfRule type="cellIs" priority="35" dxfId="7" operator="between" stopIfTrue="1">
      <formula>1</formula>
      <formula>8</formula>
    </cfRule>
    <cfRule type="cellIs" priority="36" dxfId="5" operator="greaterThanOrEqual" stopIfTrue="1">
      <formula>9</formula>
    </cfRule>
  </conditionalFormatting>
  <conditionalFormatting sqref="F7:F18">
    <cfRule type="cellIs" priority="2" dxfId="5" operator="lessThan" stopIfTrue="1">
      <formula>250</formula>
    </cfRule>
    <cfRule type="cellIs" priority="3" dxfId="7" operator="between" stopIfTrue="1">
      <formula>250</formula>
      <formula>299</formula>
    </cfRule>
    <cfRule type="cellIs" priority="4" dxfId="1" operator="greaterThanOrEqual" stopIfTrue="1">
      <formula>300</formula>
    </cfRule>
  </conditionalFormatting>
  <conditionalFormatting sqref="E7:F18 H7:H18 K7:L18 N7:N18">
    <cfRule type="cellIs" priority="1" dxfId="0" operator="equal" stopIfTrue="1">
      <formula>""</formula>
    </cfRule>
  </conditionalFormatting>
  <printOptions horizontalCentered="1"/>
  <pageMargins left="0.4724409448818898" right="0.3937007874015748" top="0.7874015748031497" bottom="0.11811023622047245" header="0.3937007874015748" footer="0.31496062992125984"/>
  <pageSetup horizontalDpi="300" verticalDpi="300" orientation="landscape" paperSize="9" r:id="rId1"/>
  <headerFooter alignWithMargins="0">
    <oddFooter>&amp;L&amp;8&amp;F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N7" sqref="N7"/>
    </sheetView>
  </sheetViews>
  <sheetFormatPr defaultColWidth="11.421875" defaultRowHeight="12.75"/>
  <cols>
    <col min="1" max="1" width="3.57421875" style="407" customWidth="1"/>
    <col min="2" max="2" width="24.00390625" style="407" customWidth="1"/>
    <col min="3" max="3" width="21.421875" style="407" customWidth="1"/>
    <col min="4" max="4" width="4.57421875" style="407" customWidth="1"/>
    <col min="5" max="7" width="5.8515625" style="407" customWidth="1"/>
    <col min="8" max="9" width="3.8515625" style="407" customWidth="1"/>
    <col min="10" max="10" width="5.421875" style="407" hidden="1" customWidth="1"/>
    <col min="11" max="12" width="11.421875" style="407" hidden="1" customWidth="1"/>
    <col min="13" max="13" width="0" style="407" hidden="1" customWidth="1"/>
    <col min="14" max="16384" width="11.421875" style="407" customWidth="1"/>
  </cols>
  <sheetData>
    <row r="1" spans="1:10" ht="35.25" customHeight="1">
      <c r="A1" s="660" t="s">
        <v>125</v>
      </c>
      <c r="B1" s="660"/>
      <c r="C1" s="660"/>
      <c r="D1" s="660"/>
      <c r="E1" s="660"/>
      <c r="F1" s="660"/>
      <c r="G1" s="660"/>
      <c r="H1" s="660"/>
      <c r="I1" s="660"/>
      <c r="J1" s="409"/>
    </row>
    <row r="2" spans="1:10" ht="12.75">
      <c r="A2" s="410"/>
      <c r="B2" s="411"/>
      <c r="C2" s="411"/>
      <c r="D2" s="410"/>
      <c r="E2" s="410"/>
      <c r="F2" s="410"/>
      <c r="G2" s="410"/>
      <c r="H2" s="410"/>
      <c r="I2" s="410"/>
      <c r="J2" s="410"/>
    </row>
    <row r="3" spans="1:10" ht="15">
      <c r="A3" s="412" t="s">
        <v>124</v>
      </c>
      <c r="B3" s="412"/>
      <c r="C3" s="412"/>
      <c r="D3" s="413" t="s">
        <v>151</v>
      </c>
      <c r="E3" s="413"/>
      <c r="F3" s="413"/>
      <c r="G3" s="413"/>
      <c r="H3" s="413"/>
      <c r="I3" s="413"/>
      <c r="J3" s="413"/>
    </row>
    <row r="4" spans="1:10" ht="12.75" customHeight="1">
      <c r="A4" s="410"/>
      <c r="B4" s="411"/>
      <c r="C4" s="411"/>
      <c r="D4" s="410"/>
      <c r="E4" s="410"/>
      <c r="F4" s="410"/>
      <c r="G4" s="410"/>
      <c r="H4" s="410"/>
      <c r="I4" s="410"/>
      <c r="J4" s="410"/>
    </row>
    <row r="5" spans="1:9" ht="16.5">
      <c r="A5" s="414" t="s">
        <v>25</v>
      </c>
      <c r="B5" s="415"/>
      <c r="C5" s="415"/>
      <c r="D5" s="416" t="s">
        <v>1</v>
      </c>
      <c r="E5" s="417"/>
      <c r="F5" s="417"/>
      <c r="G5" s="417"/>
      <c r="H5" s="417"/>
      <c r="I5" s="418"/>
    </row>
    <row r="6" spans="1:12" ht="16.5">
      <c r="A6" s="419" t="s">
        <v>3</v>
      </c>
      <c r="B6" s="420" t="s">
        <v>4</v>
      </c>
      <c r="C6" s="421" t="s">
        <v>5</v>
      </c>
      <c r="D6" s="422" t="s">
        <v>6</v>
      </c>
      <c r="E6" s="423" t="s">
        <v>7</v>
      </c>
      <c r="F6" s="424" t="s">
        <v>8</v>
      </c>
      <c r="G6" s="424" t="s">
        <v>9</v>
      </c>
      <c r="H6" s="424" t="s">
        <v>10</v>
      </c>
      <c r="I6" s="425" t="s">
        <v>11</v>
      </c>
      <c r="J6" s="426"/>
      <c r="K6" s="119" t="s">
        <v>24</v>
      </c>
      <c r="L6" s="119"/>
    </row>
    <row r="7" spans="1:14" ht="18.75" customHeight="1">
      <c r="A7" s="427">
        <v>25</v>
      </c>
      <c r="B7" s="155" t="s">
        <v>390</v>
      </c>
      <c r="C7" s="156" t="s">
        <v>15</v>
      </c>
      <c r="D7" s="428"/>
      <c r="E7" s="158">
        <v>374</v>
      </c>
      <c r="F7" s="103">
        <v>234</v>
      </c>
      <c r="G7" s="159">
        <f aca="true" t="shared" si="0" ref="G7:G30">IF(SUM(E7,F7)&gt;0,SUM(E7,F7),"")</f>
        <v>608</v>
      </c>
      <c r="H7" s="160">
        <v>1</v>
      </c>
      <c r="I7" s="219">
        <f aca="true" t="shared" si="1" ref="I7:I30">IF(L7&gt;0,L7,"")</f>
        <v>1</v>
      </c>
      <c r="J7" s="429"/>
      <c r="K7" s="119">
        <f aca="true" t="shared" si="2" ref="K7:K30">IF(SUM(G7)&gt;0,100000*G7+1000*F7-H7,"")</f>
        <v>61033999</v>
      </c>
      <c r="L7" s="119">
        <f aca="true" t="shared" si="3" ref="L7:L30">IF(SUM(G7)&gt;0,RANK(K7,$K$7:$K$30,0),"")</f>
        <v>1</v>
      </c>
      <c r="N7" s="580" t="s">
        <v>601</v>
      </c>
    </row>
    <row r="8" spans="1:12" ht="18.75" customHeight="1">
      <c r="A8" s="430">
        <v>26</v>
      </c>
      <c r="B8" s="271" t="s">
        <v>115</v>
      </c>
      <c r="C8" s="165" t="s">
        <v>74</v>
      </c>
      <c r="D8" s="431"/>
      <c r="E8" s="158">
        <v>383</v>
      </c>
      <c r="F8" s="103">
        <v>202</v>
      </c>
      <c r="G8" s="167">
        <f t="shared" si="0"/>
        <v>585</v>
      </c>
      <c r="H8" s="164">
        <v>1</v>
      </c>
      <c r="I8" s="161">
        <f t="shared" si="1"/>
        <v>2</v>
      </c>
      <c r="J8" s="429"/>
      <c r="K8" s="119">
        <f t="shared" si="2"/>
        <v>58701999</v>
      </c>
      <c r="L8" s="119">
        <f t="shared" si="3"/>
        <v>2</v>
      </c>
    </row>
    <row r="9" spans="1:12" ht="18.75" customHeight="1">
      <c r="A9" s="427">
        <v>27</v>
      </c>
      <c r="B9" s="155" t="s">
        <v>385</v>
      </c>
      <c r="C9" s="156" t="s">
        <v>15</v>
      </c>
      <c r="D9" s="431"/>
      <c r="E9" s="158">
        <v>382</v>
      </c>
      <c r="F9" s="103">
        <v>189</v>
      </c>
      <c r="G9" s="159">
        <f t="shared" si="0"/>
        <v>571</v>
      </c>
      <c r="H9" s="164">
        <v>1</v>
      </c>
      <c r="I9" s="161">
        <f t="shared" si="1"/>
        <v>3</v>
      </c>
      <c r="J9" s="429"/>
      <c r="K9" s="119">
        <f t="shared" si="2"/>
        <v>57288999</v>
      </c>
      <c r="L9" s="119">
        <f t="shared" si="3"/>
        <v>3</v>
      </c>
    </row>
    <row r="10" spans="1:12" ht="18.75" customHeight="1">
      <c r="A10" s="430">
        <v>28</v>
      </c>
      <c r="B10" s="163" t="s">
        <v>279</v>
      </c>
      <c r="C10" s="156" t="s">
        <v>42</v>
      </c>
      <c r="D10" s="431"/>
      <c r="E10" s="158">
        <v>368</v>
      </c>
      <c r="F10" s="103">
        <v>191</v>
      </c>
      <c r="G10" s="159">
        <f t="shared" si="0"/>
        <v>559</v>
      </c>
      <c r="H10" s="164">
        <v>3</v>
      </c>
      <c r="I10" s="161">
        <f t="shared" si="1"/>
        <v>4</v>
      </c>
      <c r="J10" s="429"/>
      <c r="K10" s="119">
        <f t="shared" si="2"/>
        <v>56090997</v>
      </c>
      <c r="L10" s="119">
        <f t="shared" si="3"/>
        <v>4</v>
      </c>
    </row>
    <row r="11" spans="1:12" ht="18.75" customHeight="1">
      <c r="A11" s="427">
        <v>29</v>
      </c>
      <c r="B11" s="155" t="s">
        <v>282</v>
      </c>
      <c r="C11" s="156" t="s">
        <v>283</v>
      </c>
      <c r="D11" s="431"/>
      <c r="E11" s="158">
        <v>359</v>
      </c>
      <c r="F11" s="103">
        <v>191</v>
      </c>
      <c r="G11" s="159">
        <f t="shared" si="0"/>
        <v>550</v>
      </c>
      <c r="H11" s="164">
        <v>4</v>
      </c>
      <c r="I11" s="161">
        <f t="shared" si="1"/>
        <v>5</v>
      </c>
      <c r="J11" s="429"/>
      <c r="K11" s="119">
        <f t="shared" si="2"/>
        <v>55190996</v>
      </c>
      <c r="L11" s="119">
        <f t="shared" si="3"/>
        <v>5</v>
      </c>
    </row>
    <row r="12" spans="1:12" ht="18.75" customHeight="1">
      <c r="A12" s="430">
        <v>30</v>
      </c>
      <c r="B12" s="205" t="s">
        <v>232</v>
      </c>
      <c r="C12" s="206" t="s">
        <v>227</v>
      </c>
      <c r="D12" s="431"/>
      <c r="E12" s="158">
        <v>347</v>
      </c>
      <c r="F12" s="103">
        <v>202</v>
      </c>
      <c r="G12" s="167">
        <f t="shared" si="0"/>
        <v>549</v>
      </c>
      <c r="H12" s="164">
        <v>3</v>
      </c>
      <c r="I12" s="161">
        <f t="shared" si="1"/>
        <v>6</v>
      </c>
      <c r="J12" s="429"/>
      <c r="K12" s="119">
        <f t="shared" si="2"/>
        <v>55101997</v>
      </c>
      <c r="L12" s="119">
        <f t="shared" si="3"/>
        <v>6</v>
      </c>
    </row>
    <row r="13" spans="1:12" ht="18.75" customHeight="1">
      <c r="A13" s="427">
        <v>31</v>
      </c>
      <c r="B13" s="155" t="s">
        <v>596</v>
      </c>
      <c r="C13" s="156" t="s">
        <v>147</v>
      </c>
      <c r="D13" s="432">
        <v>0.4131944444444444</v>
      </c>
      <c r="E13" s="158">
        <v>360</v>
      </c>
      <c r="F13" s="103">
        <v>181</v>
      </c>
      <c r="G13" s="159">
        <f t="shared" si="0"/>
        <v>541</v>
      </c>
      <c r="H13" s="164">
        <v>7</v>
      </c>
      <c r="I13" s="161">
        <f t="shared" si="1"/>
        <v>7</v>
      </c>
      <c r="J13" s="429"/>
      <c r="K13" s="119">
        <f t="shared" si="2"/>
        <v>54280993</v>
      </c>
      <c r="L13" s="119">
        <f t="shared" si="3"/>
        <v>7</v>
      </c>
    </row>
    <row r="14" spans="1:12" ht="18.75" customHeight="1">
      <c r="A14" s="430">
        <v>32</v>
      </c>
      <c r="B14" s="163" t="s">
        <v>354</v>
      </c>
      <c r="C14" s="156" t="s">
        <v>346</v>
      </c>
      <c r="D14" s="431"/>
      <c r="E14" s="158">
        <v>387</v>
      </c>
      <c r="F14" s="103">
        <v>154</v>
      </c>
      <c r="G14" s="159">
        <f t="shared" si="0"/>
        <v>541</v>
      </c>
      <c r="H14" s="164">
        <v>9</v>
      </c>
      <c r="I14" s="161">
        <f t="shared" si="1"/>
        <v>8</v>
      </c>
      <c r="J14" s="429"/>
      <c r="K14" s="119">
        <f t="shared" si="2"/>
        <v>54253991</v>
      </c>
      <c r="L14" s="119">
        <f t="shared" si="3"/>
        <v>8</v>
      </c>
    </row>
    <row r="15" spans="1:12" ht="18.75" customHeight="1">
      <c r="A15" s="427">
        <v>33</v>
      </c>
      <c r="B15" s="155" t="s">
        <v>440</v>
      </c>
      <c r="C15" s="156" t="s">
        <v>145</v>
      </c>
      <c r="D15" s="431"/>
      <c r="E15" s="158">
        <v>362</v>
      </c>
      <c r="F15" s="103">
        <v>176</v>
      </c>
      <c r="G15" s="159">
        <f t="shared" si="0"/>
        <v>538</v>
      </c>
      <c r="H15" s="164">
        <v>6</v>
      </c>
      <c r="I15" s="161">
        <f t="shared" si="1"/>
        <v>9</v>
      </c>
      <c r="J15" s="429"/>
      <c r="K15" s="119">
        <f t="shared" si="2"/>
        <v>53975994</v>
      </c>
      <c r="L15" s="119">
        <f t="shared" si="3"/>
        <v>9</v>
      </c>
    </row>
    <row r="16" spans="1:12" ht="18.75" customHeight="1">
      <c r="A16" s="430">
        <v>34</v>
      </c>
      <c r="B16" s="163" t="s">
        <v>228</v>
      </c>
      <c r="C16" s="156" t="s">
        <v>229</v>
      </c>
      <c r="D16" s="431"/>
      <c r="E16" s="158">
        <v>335</v>
      </c>
      <c r="F16" s="103">
        <v>201</v>
      </c>
      <c r="G16" s="159">
        <f t="shared" si="0"/>
        <v>536</v>
      </c>
      <c r="H16" s="164">
        <v>2</v>
      </c>
      <c r="I16" s="161">
        <f t="shared" si="1"/>
        <v>10</v>
      </c>
      <c r="J16" s="429"/>
      <c r="K16" s="119">
        <f t="shared" si="2"/>
        <v>53800998</v>
      </c>
      <c r="L16" s="119">
        <f t="shared" si="3"/>
        <v>10</v>
      </c>
    </row>
    <row r="17" spans="1:12" ht="18.75" customHeight="1">
      <c r="A17" s="427">
        <v>35</v>
      </c>
      <c r="B17" s="155" t="s">
        <v>281</v>
      </c>
      <c r="C17" s="165" t="s">
        <v>280</v>
      </c>
      <c r="D17" s="431">
        <v>0.4513888888888889</v>
      </c>
      <c r="E17" s="158">
        <v>354</v>
      </c>
      <c r="F17" s="103">
        <v>181</v>
      </c>
      <c r="G17" s="159">
        <f t="shared" si="0"/>
        <v>535</v>
      </c>
      <c r="H17" s="164">
        <v>3</v>
      </c>
      <c r="I17" s="161">
        <f t="shared" si="1"/>
        <v>11</v>
      </c>
      <c r="J17" s="429"/>
      <c r="K17" s="119">
        <f t="shared" si="2"/>
        <v>53680997</v>
      </c>
      <c r="L17" s="119">
        <f t="shared" si="3"/>
        <v>11</v>
      </c>
    </row>
    <row r="18" spans="1:12" ht="18.75" customHeight="1">
      <c r="A18" s="430">
        <v>36</v>
      </c>
      <c r="B18" s="163" t="s">
        <v>285</v>
      </c>
      <c r="C18" s="156" t="s">
        <v>31</v>
      </c>
      <c r="D18" s="431"/>
      <c r="E18" s="158">
        <v>373</v>
      </c>
      <c r="F18" s="103">
        <v>162</v>
      </c>
      <c r="G18" s="159">
        <f t="shared" si="0"/>
        <v>535</v>
      </c>
      <c r="H18" s="164">
        <v>3</v>
      </c>
      <c r="I18" s="161">
        <f t="shared" si="1"/>
        <v>12</v>
      </c>
      <c r="J18" s="429"/>
      <c r="K18" s="119">
        <f t="shared" si="2"/>
        <v>53661997</v>
      </c>
      <c r="L18" s="119">
        <f t="shared" si="3"/>
        <v>12</v>
      </c>
    </row>
    <row r="19" spans="1:12" ht="18.75" customHeight="1">
      <c r="A19" s="427">
        <v>37</v>
      </c>
      <c r="B19" s="155" t="s">
        <v>226</v>
      </c>
      <c r="C19" s="156" t="s">
        <v>227</v>
      </c>
      <c r="D19" s="431">
        <v>0.375</v>
      </c>
      <c r="E19" s="158">
        <v>360</v>
      </c>
      <c r="F19" s="103">
        <v>173</v>
      </c>
      <c r="G19" s="295">
        <f t="shared" si="0"/>
        <v>533</v>
      </c>
      <c r="H19" s="164">
        <v>13</v>
      </c>
      <c r="I19" s="161">
        <f t="shared" si="1"/>
        <v>14</v>
      </c>
      <c r="J19" s="429"/>
      <c r="K19" s="119">
        <f t="shared" si="2"/>
        <v>53472987</v>
      </c>
      <c r="L19" s="119">
        <f t="shared" si="3"/>
        <v>14</v>
      </c>
    </row>
    <row r="20" spans="1:12" ht="18.75" customHeight="1">
      <c r="A20" s="430">
        <v>38</v>
      </c>
      <c r="B20" s="271" t="s">
        <v>387</v>
      </c>
      <c r="C20" s="165" t="s">
        <v>386</v>
      </c>
      <c r="D20" s="431"/>
      <c r="E20" s="158">
        <v>360</v>
      </c>
      <c r="F20" s="103">
        <v>173</v>
      </c>
      <c r="G20" s="159">
        <f t="shared" si="0"/>
        <v>533</v>
      </c>
      <c r="H20" s="164">
        <v>3</v>
      </c>
      <c r="I20" s="161">
        <f t="shared" si="1"/>
        <v>13</v>
      </c>
      <c r="J20" s="429"/>
      <c r="K20" s="119">
        <f t="shared" si="2"/>
        <v>53472997</v>
      </c>
      <c r="L20" s="119">
        <f t="shared" si="3"/>
        <v>13</v>
      </c>
    </row>
    <row r="21" spans="1:12" ht="18.75" customHeight="1">
      <c r="A21" s="427">
        <v>39</v>
      </c>
      <c r="B21" s="205" t="s">
        <v>350</v>
      </c>
      <c r="C21" s="206" t="s">
        <v>351</v>
      </c>
      <c r="D21" s="431"/>
      <c r="E21" s="158">
        <v>375</v>
      </c>
      <c r="F21" s="103">
        <v>158</v>
      </c>
      <c r="G21" s="159">
        <f t="shared" si="0"/>
        <v>533</v>
      </c>
      <c r="H21" s="164">
        <v>8</v>
      </c>
      <c r="I21" s="161">
        <f t="shared" si="1"/>
        <v>15</v>
      </c>
      <c r="J21" s="429"/>
      <c r="K21" s="119">
        <f t="shared" si="2"/>
        <v>53457992</v>
      </c>
      <c r="L21" s="119">
        <f t="shared" si="3"/>
        <v>15</v>
      </c>
    </row>
    <row r="22" spans="1:12" ht="18.75" customHeight="1">
      <c r="A22" s="430">
        <v>40</v>
      </c>
      <c r="B22" s="205" t="s">
        <v>353</v>
      </c>
      <c r="C22" s="206" t="s">
        <v>352</v>
      </c>
      <c r="D22" s="433"/>
      <c r="E22" s="198">
        <v>369</v>
      </c>
      <c r="F22" s="199">
        <v>162</v>
      </c>
      <c r="G22" s="200">
        <f t="shared" si="0"/>
        <v>531</v>
      </c>
      <c r="H22" s="201">
        <v>5</v>
      </c>
      <c r="I22" s="161">
        <f t="shared" si="1"/>
        <v>16</v>
      </c>
      <c r="J22" s="434"/>
      <c r="K22" s="119">
        <f t="shared" si="2"/>
        <v>53261995</v>
      </c>
      <c r="L22" s="119">
        <f t="shared" si="3"/>
        <v>16</v>
      </c>
    </row>
    <row r="23" spans="1:12" ht="18.75" customHeight="1">
      <c r="A23" s="427">
        <v>41</v>
      </c>
      <c r="B23" s="155" t="s">
        <v>388</v>
      </c>
      <c r="C23" s="206" t="s">
        <v>389</v>
      </c>
      <c r="D23" s="431"/>
      <c r="E23" s="158">
        <v>349</v>
      </c>
      <c r="F23" s="103">
        <v>175</v>
      </c>
      <c r="G23" s="159">
        <f t="shared" si="0"/>
        <v>524</v>
      </c>
      <c r="H23" s="160">
        <v>10</v>
      </c>
      <c r="I23" s="161">
        <f t="shared" si="1"/>
        <v>17</v>
      </c>
      <c r="K23" s="119">
        <f t="shared" si="2"/>
        <v>52574990</v>
      </c>
      <c r="L23" s="119">
        <f t="shared" si="3"/>
        <v>17</v>
      </c>
    </row>
    <row r="24" spans="1:12" ht="18.75" customHeight="1">
      <c r="A24" s="430">
        <v>42</v>
      </c>
      <c r="B24" s="163" t="s">
        <v>593</v>
      </c>
      <c r="C24" s="206" t="s">
        <v>594</v>
      </c>
      <c r="D24" s="431"/>
      <c r="E24" s="158">
        <v>357</v>
      </c>
      <c r="F24" s="103">
        <v>166</v>
      </c>
      <c r="G24" s="159">
        <f t="shared" si="0"/>
        <v>523</v>
      </c>
      <c r="H24" s="160">
        <v>5</v>
      </c>
      <c r="I24" s="161">
        <f t="shared" si="1"/>
        <v>18</v>
      </c>
      <c r="K24" s="119">
        <f t="shared" si="2"/>
        <v>52465995</v>
      </c>
      <c r="L24" s="119">
        <f t="shared" si="3"/>
        <v>18</v>
      </c>
    </row>
    <row r="25" spans="1:12" ht="18.75" customHeight="1">
      <c r="A25" s="427">
        <v>43</v>
      </c>
      <c r="B25" s="155" t="s">
        <v>287</v>
      </c>
      <c r="C25" s="206" t="s">
        <v>286</v>
      </c>
      <c r="D25" s="431">
        <v>0.5277777777777778</v>
      </c>
      <c r="E25" s="158">
        <v>358</v>
      </c>
      <c r="F25" s="103">
        <v>165</v>
      </c>
      <c r="G25" s="159">
        <f t="shared" si="0"/>
        <v>523</v>
      </c>
      <c r="H25" s="160">
        <v>7</v>
      </c>
      <c r="I25" s="161">
        <f t="shared" si="1"/>
        <v>19</v>
      </c>
      <c r="K25" s="119">
        <f t="shared" si="2"/>
        <v>52464993</v>
      </c>
      <c r="L25" s="119">
        <f t="shared" si="3"/>
        <v>19</v>
      </c>
    </row>
    <row r="26" spans="1:12" ht="18.75" customHeight="1">
      <c r="A26" s="430">
        <v>44</v>
      </c>
      <c r="B26" s="163" t="s">
        <v>231</v>
      </c>
      <c r="C26" s="206" t="s">
        <v>230</v>
      </c>
      <c r="D26" s="431">
        <v>0.5659722222222222</v>
      </c>
      <c r="E26" s="158">
        <v>353</v>
      </c>
      <c r="F26" s="103">
        <v>165</v>
      </c>
      <c r="G26" s="159">
        <f t="shared" si="0"/>
        <v>518</v>
      </c>
      <c r="H26" s="160">
        <v>5</v>
      </c>
      <c r="I26" s="161">
        <f t="shared" si="1"/>
        <v>20</v>
      </c>
      <c r="K26" s="119">
        <f t="shared" si="2"/>
        <v>51964995</v>
      </c>
      <c r="L26" s="119">
        <f t="shared" si="3"/>
        <v>20</v>
      </c>
    </row>
    <row r="27" spans="1:12" ht="18.75" customHeight="1">
      <c r="A27" s="427">
        <v>45</v>
      </c>
      <c r="B27" s="155" t="s">
        <v>284</v>
      </c>
      <c r="C27" s="206" t="s">
        <v>275</v>
      </c>
      <c r="D27" s="431"/>
      <c r="E27" s="158">
        <v>356</v>
      </c>
      <c r="F27" s="103">
        <v>157</v>
      </c>
      <c r="G27" s="159">
        <f t="shared" si="0"/>
        <v>513</v>
      </c>
      <c r="H27" s="160">
        <v>5</v>
      </c>
      <c r="I27" s="161">
        <f t="shared" si="1"/>
        <v>21</v>
      </c>
      <c r="K27" s="119">
        <f t="shared" si="2"/>
        <v>51456995</v>
      </c>
      <c r="L27" s="119">
        <f t="shared" si="3"/>
        <v>21</v>
      </c>
    </row>
    <row r="28" spans="1:12" ht="18.75" customHeight="1">
      <c r="A28" s="430">
        <v>46</v>
      </c>
      <c r="B28" s="163" t="s">
        <v>557</v>
      </c>
      <c r="C28" s="206" t="s">
        <v>369</v>
      </c>
      <c r="D28" s="431">
        <v>0.4895833333333333</v>
      </c>
      <c r="E28" s="158">
        <v>362</v>
      </c>
      <c r="F28" s="103">
        <v>148</v>
      </c>
      <c r="G28" s="159">
        <f t="shared" si="0"/>
        <v>510</v>
      </c>
      <c r="H28" s="160">
        <v>11</v>
      </c>
      <c r="I28" s="161">
        <f t="shared" si="1"/>
        <v>22</v>
      </c>
      <c r="K28" s="119">
        <f t="shared" si="2"/>
        <v>51147989</v>
      </c>
      <c r="L28" s="119">
        <f t="shared" si="3"/>
        <v>22</v>
      </c>
    </row>
    <row r="29" spans="1:12" ht="18.75" customHeight="1">
      <c r="A29" s="427">
        <v>47</v>
      </c>
      <c r="B29" s="271" t="s">
        <v>75</v>
      </c>
      <c r="C29" s="165" t="s">
        <v>31</v>
      </c>
      <c r="D29" s="431">
        <v>0.5659722222222222</v>
      </c>
      <c r="E29" s="158">
        <v>340</v>
      </c>
      <c r="F29" s="103">
        <v>161</v>
      </c>
      <c r="G29" s="167">
        <f t="shared" si="0"/>
        <v>501</v>
      </c>
      <c r="H29" s="160">
        <v>1</v>
      </c>
      <c r="I29" s="161">
        <f t="shared" si="1"/>
        <v>23</v>
      </c>
      <c r="K29" s="119">
        <f t="shared" si="2"/>
        <v>50260999</v>
      </c>
      <c r="L29" s="119">
        <f t="shared" si="3"/>
        <v>23</v>
      </c>
    </row>
    <row r="30" spans="1:12" ht="18.75" customHeight="1">
      <c r="A30" s="435">
        <v>48</v>
      </c>
      <c r="B30" s="319" t="s">
        <v>597</v>
      </c>
      <c r="C30" s="320" t="s">
        <v>145</v>
      </c>
      <c r="D30" s="436"/>
      <c r="E30" s="202">
        <v>350</v>
      </c>
      <c r="F30" s="203">
        <v>140</v>
      </c>
      <c r="G30" s="298">
        <f t="shared" si="0"/>
        <v>490</v>
      </c>
      <c r="H30" s="170">
        <v>6</v>
      </c>
      <c r="I30" s="204">
        <f t="shared" si="1"/>
        <v>24</v>
      </c>
      <c r="K30" s="119">
        <f t="shared" si="2"/>
        <v>49139994</v>
      </c>
      <c r="L30" s="119">
        <f t="shared" si="3"/>
        <v>24</v>
      </c>
    </row>
    <row r="31" spans="5:8" ht="12.75" customHeight="1">
      <c r="E31" s="193"/>
      <c r="F31" s="193"/>
      <c r="G31" s="193"/>
      <c r="H31" s="193"/>
    </row>
    <row r="32" spans="1:8" ht="12.75" customHeight="1">
      <c r="A32" s="437" t="s">
        <v>53</v>
      </c>
      <c r="E32" s="193"/>
      <c r="F32" s="193"/>
      <c r="G32" s="193"/>
      <c r="H32" s="193"/>
    </row>
    <row r="33" ht="12.75" customHeight="1"/>
    <row r="34" ht="15.75">
      <c r="A34" s="192" t="s">
        <v>50</v>
      </c>
    </row>
    <row r="35" ht="12.75" customHeight="1">
      <c r="A35" s="407" t="s">
        <v>109</v>
      </c>
    </row>
    <row r="36" ht="12.75" customHeight="1"/>
    <row r="38" ht="12.75" customHeight="1"/>
    <row r="39" ht="12.75" customHeight="1"/>
    <row r="40" ht="12.75" customHeight="1"/>
    <row r="41" ht="12.75" customHeight="1"/>
  </sheetData>
  <sheetProtection password="CD4A" sheet="1"/>
  <mergeCells count="1">
    <mergeCell ref="A1:I1"/>
  </mergeCells>
  <conditionalFormatting sqref="J7:J22">
    <cfRule type="cellIs" priority="30" dxfId="7" operator="between" stopIfTrue="1">
      <formula>1</formula>
      <formula>8</formula>
    </cfRule>
    <cfRule type="cellIs" priority="31" dxfId="5" operator="greaterThanOrEqual" stopIfTrue="1">
      <formula>9</formula>
    </cfRule>
  </conditionalFormatting>
  <conditionalFormatting sqref="G7:G30">
    <cfRule type="cellIs" priority="18" dxfId="5" operator="lessThan" stopIfTrue="1">
      <formula>500</formula>
    </cfRule>
    <cfRule type="cellIs" priority="19" dxfId="7" operator="between" stopIfTrue="1">
      <formula>501</formula>
      <formula>549</formula>
    </cfRule>
    <cfRule type="cellIs" priority="20" dxfId="1" operator="greaterThanOrEqual" stopIfTrue="1">
      <formula>550</formula>
    </cfRule>
  </conditionalFormatting>
  <conditionalFormatting sqref="I7:I29">
    <cfRule type="cellIs" priority="14" dxfId="7" operator="between" stopIfTrue="1">
      <formula>1</formula>
      <formula>8</formula>
    </cfRule>
    <cfRule type="cellIs" priority="15" dxfId="5" operator="greaterThanOrEqual" stopIfTrue="1">
      <formula>9</formula>
    </cfRule>
  </conditionalFormatting>
  <conditionalFormatting sqref="I30">
    <cfRule type="cellIs" priority="16" dxfId="7" operator="between" stopIfTrue="1">
      <formula>1</formula>
      <formula>8</formula>
    </cfRule>
    <cfRule type="cellIs" priority="17" dxfId="5" operator="greaterThanOrEqual" stopIfTrue="1">
      <formula>9</formula>
    </cfRule>
  </conditionalFormatting>
  <conditionalFormatting sqref="F7:F30">
    <cfRule type="cellIs" priority="6" dxfId="5" operator="lessThan" stopIfTrue="1">
      <formula>140</formula>
    </cfRule>
    <cfRule type="cellIs" priority="7" dxfId="7" operator="between" stopIfTrue="1">
      <formula>140</formula>
      <formula>199</formula>
    </cfRule>
    <cfRule type="cellIs" priority="8" dxfId="1" operator="greaterThanOrEqual" stopIfTrue="1">
      <formula>200</formula>
    </cfRule>
  </conditionalFormatting>
  <conditionalFormatting sqref="E7:E28">
    <cfRule type="cellIs" priority="3" dxfId="5" operator="lessThan" stopIfTrue="1">
      <formula>360</formula>
    </cfRule>
    <cfRule type="cellIs" priority="4" dxfId="4" operator="between" stopIfTrue="1">
      <formula>360</formula>
      <formula>399</formula>
    </cfRule>
    <cfRule type="cellIs" priority="5" dxfId="3" operator="greaterThanOrEqual" stopIfTrue="1">
      <formula>400</formula>
    </cfRule>
  </conditionalFormatting>
  <conditionalFormatting sqref="E7:F30">
    <cfRule type="cellIs" priority="2" dxfId="0" operator="equal" stopIfTrue="1">
      <formula>""</formula>
    </cfRule>
  </conditionalFormatting>
  <conditionalFormatting sqref="H7:H30">
    <cfRule type="cellIs" priority="1" dxfId="0" operator="equal" stopIfTrue="1">
      <formula>""</formula>
    </cfRule>
  </conditionalFormatting>
  <printOptions horizontalCentered="1"/>
  <pageMargins left="0.3937007874015748" right="0.3937007874015748" top="0.7874015748031497" bottom="0.7874015748031497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workbookViewId="0" topLeftCell="B7">
      <selection activeCell="AD13" sqref="AD13"/>
    </sheetView>
  </sheetViews>
  <sheetFormatPr defaultColWidth="11.421875" defaultRowHeight="12.75"/>
  <cols>
    <col min="1" max="1" width="23.57421875" style="391" customWidth="1"/>
    <col min="2" max="5" width="6.421875" style="396" customWidth="1"/>
    <col min="6" max="6" width="4.140625" style="397" customWidth="1"/>
    <col min="7" max="7" width="4.140625" style="391" customWidth="1"/>
    <col min="8" max="8" width="4.8515625" style="398" customWidth="1"/>
    <col min="9" max="9" width="3.140625" style="391" customWidth="1"/>
    <col min="10" max="10" width="23.57421875" style="391" customWidth="1"/>
    <col min="11" max="14" width="6.421875" style="391" customWidth="1"/>
    <col min="15" max="15" width="4.140625" style="391" customWidth="1"/>
    <col min="16" max="16" width="4.7109375" style="391" customWidth="1"/>
    <col min="17" max="17" width="4.140625" style="391" customWidth="1"/>
    <col min="18" max="18" width="6.421875" style="391" customWidth="1"/>
    <col min="19" max="26" width="5.7109375" style="391" hidden="1" customWidth="1"/>
    <col min="27" max="16384" width="11.421875" style="391" customWidth="1"/>
  </cols>
  <sheetData>
    <row r="1" spans="1:26" ht="35.25">
      <c r="A1" s="661" t="s">
        <v>139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293"/>
      <c r="S1" s="293"/>
      <c r="T1" s="293"/>
      <c r="U1" s="293"/>
      <c r="V1" s="293"/>
      <c r="W1" s="293"/>
      <c r="X1" s="293"/>
      <c r="Y1" s="293"/>
      <c r="Z1" s="293"/>
    </row>
    <row r="2" spans="1:25" ht="12.75" customHeight="1">
      <c r="A2" s="102"/>
      <c r="B2" s="392"/>
      <c r="C2" s="392"/>
      <c r="D2" s="392"/>
      <c r="E2" s="392"/>
      <c r="F2" s="393"/>
      <c r="G2" s="392"/>
      <c r="H2" s="394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</row>
    <row r="3" spans="1:10" ht="15">
      <c r="A3" s="395" t="s">
        <v>478</v>
      </c>
      <c r="J3" s="395" t="s">
        <v>126</v>
      </c>
    </row>
    <row r="4" spans="1:10" ht="15">
      <c r="A4" s="399" t="s">
        <v>35</v>
      </c>
      <c r="B4" s="400" t="s">
        <v>36</v>
      </c>
      <c r="C4" s="400" t="s">
        <v>37</v>
      </c>
      <c r="D4" s="400" t="s">
        <v>38</v>
      </c>
      <c r="E4" s="400" t="s">
        <v>39</v>
      </c>
      <c r="F4" s="401" t="s">
        <v>40</v>
      </c>
      <c r="H4" s="402" t="s">
        <v>44</v>
      </c>
      <c r="J4" s="403" t="s">
        <v>138</v>
      </c>
    </row>
    <row r="5" spans="1:10" ht="15" customHeight="1">
      <c r="A5" s="96" t="s">
        <v>390</v>
      </c>
      <c r="B5" s="97">
        <v>105</v>
      </c>
      <c r="C5" s="98">
        <f>E5-B5</f>
        <v>71</v>
      </c>
      <c r="D5" s="97">
        <v>0</v>
      </c>
      <c r="E5" s="97">
        <v>176</v>
      </c>
      <c r="F5" s="227">
        <f>IF(E5&gt;E10,1,IF(E5&lt;E10,0,0.5))</f>
        <v>1</v>
      </c>
      <c r="G5" s="671">
        <f>SUM(F5:F8)</f>
        <v>4</v>
      </c>
      <c r="H5" s="672" t="s">
        <v>601</v>
      </c>
      <c r="J5" s="403"/>
    </row>
    <row r="6" spans="1:10" ht="15" customHeight="1">
      <c r="A6" s="404" t="str">
        <f>IF(ISERROR(INDEX('Mä 120'!$C$7:$C$30,MATCH(Fin_Mä!A5,VLMänner,0))),"",INDEX('Mä 120'!$C$7:$C$30,MATCH(Fin_Mä!A5,VLMänner,0)))</f>
        <v>KSV 1991 Freital</v>
      </c>
      <c r="B6" s="97">
        <v>96</v>
      </c>
      <c r="C6" s="98">
        <f>E6-B6</f>
        <v>36</v>
      </c>
      <c r="D6" s="97">
        <v>0</v>
      </c>
      <c r="E6" s="97">
        <v>132</v>
      </c>
      <c r="F6" s="227">
        <f>IF(E6&gt;E11,1,IF(E6&lt;E11,0,0.5))</f>
        <v>1</v>
      </c>
      <c r="G6" s="663"/>
      <c r="H6" s="672"/>
      <c r="J6" s="403"/>
    </row>
    <row r="7" spans="1:10" ht="15" customHeight="1">
      <c r="A7" s="666">
        <f>SUM(E5:E8)</f>
        <v>609</v>
      </c>
      <c r="B7" s="97">
        <v>94</v>
      </c>
      <c r="C7" s="98">
        <f>E7-B7</f>
        <v>62</v>
      </c>
      <c r="D7" s="97">
        <v>0</v>
      </c>
      <c r="E7" s="97">
        <v>156</v>
      </c>
      <c r="F7" s="227">
        <f>IF(E7&gt;E12,1,IF(E7&lt;E12,0,0.5))</f>
        <v>1</v>
      </c>
      <c r="G7" s="663"/>
      <c r="H7" s="672"/>
      <c r="J7" s="403"/>
    </row>
    <row r="8" spans="1:10" ht="15" customHeight="1">
      <c r="A8" s="667"/>
      <c r="B8" s="97">
        <v>94</v>
      </c>
      <c r="C8" s="98">
        <f>E8-B8</f>
        <v>51</v>
      </c>
      <c r="D8" s="97">
        <v>1</v>
      </c>
      <c r="E8" s="97">
        <v>145</v>
      </c>
      <c r="F8" s="227">
        <f>IF(E8&gt;E13,1,IF(E8&lt;E13,0,0.5))</f>
        <v>1</v>
      </c>
      <c r="G8" s="663"/>
      <c r="H8" s="672"/>
      <c r="J8" s="403"/>
    </row>
    <row r="9" spans="1:10" ht="15" customHeight="1">
      <c r="A9" s="673" t="s">
        <v>58</v>
      </c>
      <c r="B9" s="674"/>
      <c r="C9" s="674"/>
      <c r="D9" s="674"/>
      <c r="E9" s="674"/>
      <c r="F9" s="674"/>
      <c r="G9" s="674"/>
      <c r="H9" s="675"/>
      <c r="J9" s="403"/>
    </row>
    <row r="10" spans="1:17" ht="15" customHeight="1">
      <c r="A10" s="96" t="s">
        <v>354</v>
      </c>
      <c r="B10" s="97">
        <v>95</v>
      </c>
      <c r="C10" s="98">
        <f>E10-B10</f>
        <v>54</v>
      </c>
      <c r="D10" s="97">
        <v>2</v>
      </c>
      <c r="E10" s="97">
        <v>149</v>
      </c>
      <c r="F10" s="227">
        <f>IF(E10&gt;E5,1,IF(E10&lt;E5,0,0.5))</f>
        <v>0</v>
      </c>
      <c r="G10" s="671">
        <f>SUM(F10:F13)</f>
        <v>0</v>
      </c>
      <c r="H10" s="665"/>
      <c r="J10" s="676" t="s">
        <v>140</v>
      </c>
      <c r="K10" s="676"/>
      <c r="L10" s="676"/>
      <c r="M10" s="676"/>
      <c r="N10" s="676"/>
      <c r="O10" s="676"/>
      <c r="P10" s="676"/>
      <c r="Q10" s="676"/>
    </row>
    <row r="11" spans="1:17" ht="15" customHeight="1">
      <c r="A11" s="404" t="str">
        <f>IF(ISERROR(INDEX('Mä 120'!$C$7:$C$30,MATCH(Fin_Mä!A10,VLMänner,0))),"",INDEX('Mä 120'!$C$7:$C$30,MATCH(Fin_Mä!A10,VLMänner,0)))</f>
        <v>SSV Stahl Rietschen</v>
      </c>
      <c r="B11" s="97">
        <v>78</v>
      </c>
      <c r="C11" s="98">
        <f>E11-B11</f>
        <v>24</v>
      </c>
      <c r="D11" s="97">
        <v>1</v>
      </c>
      <c r="E11" s="97">
        <v>102</v>
      </c>
      <c r="F11" s="227">
        <f>IF(E11&gt;E6,1,IF(E11&lt;E6,0,0.5))</f>
        <v>0</v>
      </c>
      <c r="G11" s="663"/>
      <c r="H11" s="665"/>
      <c r="J11" s="676"/>
      <c r="K11" s="676"/>
      <c r="L11" s="676"/>
      <c r="M11" s="676"/>
      <c r="N11" s="676"/>
      <c r="O11" s="676"/>
      <c r="P11" s="676"/>
      <c r="Q11" s="676"/>
    </row>
    <row r="12" spans="1:8" ht="15" customHeight="1">
      <c r="A12" s="666">
        <f>SUM(E10:E13)</f>
        <v>510</v>
      </c>
      <c r="B12" s="97">
        <v>86</v>
      </c>
      <c r="C12" s="98">
        <f>E12-B12</f>
        <v>45</v>
      </c>
      <c r="D12" s="97">
        <v>0</v>
      </c>
      <c r="E12" s="97">
        <v>131</v>
      </c>
      <c r="F12" s="227">
        <f>IF(E12&gt;E7,1,IF(E12&lt;E7,0,0.5))</f>
        <v>0</v>
      </c>
      <c r="G12" s="663"/>
      <c r="H12" s="665"/>
    </row>
    <row r="13" spans="1:26" ht="15" customHeight="1">
      <c r="A13" s="667"/>
      <c r="B13" s="97">
        <v>95</v>
      </c>
      <c r="C13" s="98">
        <f>E13-B13</f>
        <v>33</v>
      </c>
      <c r="D13" s="97">
        <v>1</v>
      </c>
      <c r="E13" s="97">
        <v>128</v>
      </c>
      <c r="F13" s="227">
        <f>IF(E13&gt;E8,1,IF(E13&lt;E8,0,0.5))</f>
        <v>0</v>
      </c>
      <c r="G13" s="663"/>
      <c r="H13" s="665"/>
      <c r="J13" s="399" t="s">
        <v>35</v>
      </c>
      <c r="K13" s="400" t="s">
        <v>36</v>
      </c>
      <c r="L13" s="400" t="s">
        <v>37</v>
      </c>
      <c r="M13" s="400" t="s">
        <v>38</v>
      </c>
      <c r="N13" s="400" t="s">
        <v>39</v>
      </c>
      <c r="O13" s="401" t="s">
        <v>40</v>
      </c>
      <c r="Q13" s="405" t="s">
        <v>44</v>
      </c>
      <c r="S13" s="391" t="s">
        <v>221</v>
      </c>
      <c r="T13" s="391" t="s">
        <v>221</v>
      </c>
      <c r="U13" s="391" t="s">
        <v>221</v>
      </c>
      <c r="V13" s="391" t="s">
        <v>221</v>
      </c>
      <c r="W13" s="391" t="s">
        <v>40</v>
      </c>
      <c r="X13" s="391" t="s">
        <v>40</v>
      </c>
      <c r="Y13" s="391" t="s">
        <v>40</v>
      </c>
      <c r="Z13" s="391" t="s">
        <v>40</v>
      </c>
    </row>
    <row r="14" spans="10:26" ht="15" customHeight="1">
      <c r="J14" s="618" t="s">
        <v>390</v>
      </c>
      <c r="K14" s="97">
        <v>10</v>
      </c>
      <c r="L14" s="98">
        <f>N14-K14</f>
        <v>124</v>
      </c>
      <c r="M14" s="97">
        <v>0</v>
      </c>
      <c r="N14" s="97">
        <v>134</v>
      </c>
      <c r="O14" s="227">
        <f>W14</f>
        <v>3</v>
      </c>
      <c r="P14" s="671">
        <f>SUM(O14:O17)</f>
        <v>12.5</v>
      </c>
      <c r="Q14" s="665"/>
      <c r="S14" s="408">
        <f aca="true" t="shared" si="0" ref="S14:S29">N14</f>
        <v>134</v>
      </c>
      <c r="T14" s="408">
        <f>N18</f>
        <v>117</v>
      </c>
      <c r="U14" s="408">
        <f>N22</f>
        <v>139</v>
      </c>
      <c r="V14" s="408">
        <f>N26</f>
        <v>131</v>
      </c>
      <c r="W14" s="408">
        <f>IF(S14="","",5-_xlfn.RANK.AVG(S14,$S14:$V14,0))</f>
        <v>3</v>
      </c>
      <c r="X14" s="408">
        <f aca="true" t="shared" si="1" ref="X14:Z17">IF(T14="","",5-_xlfn.RANK.AVG(T14,$S14:$V14,0))</f>
        <v>1</v>
      </c>
      <c r="Y14" s="408">
        <f t="shared" si="1"/>
        <v>4</v>
      </c>
      <c r="Z14" s="408">
        <f t="shared" si="1"/>
        <v>2</v>
      </c>
    </row>
    <row r="15" spans="1:26" ht="15" customHeight="1">
      <c r="A15" s="96" t="s">
        <v>232</v>
      </c>
      <c r="B15" s="97">
        <v>97</v>
      </c>
      <c r="C15" s="98">
        <f>E15-B15</f>
        <v>35</v>
      </c>
      <c r="D15" s="97">
        <v>1</v>
      </c>
      <c r="E15" s="97">
        <v>132</v>
      </c>
      <c r="F15" s="227">
        <f>IF(E15&gt;E20,1,IF(E15&lt;E20,0,0.5))</f>
        <v>1</v>
      </c>
      <c r="G15" s="671">
        <f>SUM(F15:F18)</f>
        <v>3</v>
      </c>
      <c r="H15" s="665"/>
      <c r="J15" s="404" t="str">
        <f>IF(ISERROR(INDEX('Mä 120'!$C$7:$C$30,MATCH(Fin_Mä!J14,VLMänner,0))),"",INDEX('Mä 120'!$C$7:$C$30,MATCH(Fin_Mä!J14,VLMänner,0)))</f>
        <v>KSV 1991 Freital</v>
      </c>
      <c r="K15" s="97">
        <v>92</v>
      </c>
      <c r="L15" s="98">
        <f aca="true" t="shared" si="2" ref="L15:L29">N15-K15</f>
        <v>45</v>
      </c>
      <c r="M15" s="97">
        <v>0</v>
      </c>
      <c r="N15" s="97">
        <v>137</v>
      </c>
      <c r="O15" s="227">
        <f>W15</f>
        <v>2.5</v>
      </c>
      <c r="P15" s="663"/>
      <c r="Q15" s="665"/>
      <c r="R15" s="622"/>
      <c r="S15" s="408">
        <f t="shared" si="0"/>
        <v>137</v>
      </c>
      <c r="T15" s="408">
        <f>N19</f>
        <v>136</v>
      </c>
      <c r="U15" s="408">
        <f>N23</f>
        <v>150</v>
      </c>
      <c r="V15" s="408">
        <f>N27</f>
        <v>137</v>
      </c>
      <c r="W15" s="408">
        <f>IF(S15="","",5-_xlfn.RANK.AVG(S15,$S15:$V15,0))</f>
        <v>2.5</v>
      </c>
      <c r="X15" s="408">
        <f t="shared" si="1"/>
        <v>1</v>
      </c>
      <c r="Y15" s="408">
        <f t="shared" si="1"/>
        <v>4</v>
      </c>
      <c r="Z15" s="408">
        <f t="shared" si="1"/>
        <v>2.5</v>
      </c>
    </row>
    <row r="16" spans="1:26" ht="15" customHeight="1">
      <c r="A16" s="404" t="str">
        <f>IF(ISERROR(INDEX('Mä 120'!$C$7:$C$30,MATCH(Fin_Mä!A15,VLMänner,0))),"",INDEX('Mä 120'!$C$7:$C$30,MATCH(Fin_Mä!A15,VLMänner,0)))</f>
        <v>SV Lok Nossen</v>
      </c>
      <c r="B16" s="97">
        <v>91</v>
      </c>
      <c r="C16" s="98">
        <f>E16-B16</f>
        <v>54</v>
      </c>
      <c r="D16" s="97">
        <v>2</v>
      </c>
      <c r="E16" s="97">
        <v>145</v>
      </c>
      <c r="F16" s="227">
        <f>IF(E16&gt;E21,1,IF(E16&lt;E21,0,0.5))</f>
        <v>1</v>
      </c>
      <c r="G16" s="663"/>
      <c r="H16" s="665"/>
      <c r="J16" s="666">
        <f>SUM(N14:N17)</f>
        <v>553</v>
      </c>
      <c r="K16" s="97">
        <v>81</v>
      </c>
      <c r="L16" s="98">
        <f t="shared" si="2"/>
        <v>63</v>
      </c>
      <c r="M16" s="97">
        <v>0</v>
      </c>
      <c r="N16" s="97">
        <v>144</v>
      </c>
      <c r="O16" s="227">
        <f>W16</f>
        <v>3</v>
      </c>
      <c r="P16" s="663"/>
      <c r="Q16" s="665"/>
      <c r="R16" s="625" t="s">
        <v>607</v>
      </c>
      <c r="S16" s="408">
        <f t="shared" si="0"/>
        <v>144</v>
      </c>
      <c r="T16" s="408">
        <f>N20</f>
        <v>134</v>
      </c>
      <c r="U16" s="408">
        <f>N24</f>
        <v>135</v>
      </c>
      <c r="V16" s="408">
        <f>N28</f>
        <v>147</v>
      </c>
      <c r="W16" s="408">
        <f>IF(S16="","",5-_xlfn.RANK.AVG(S16,$S16:$V16,0))</f>
        <v>3</v>
      </c>
      <c r="X16" s="408">
        <f t="shared" si="1"/>
        <v>1</v>
      </c>
      <c r="Y16" s="408">
        <f t="shared" si="1"/>
        <v>2</v>
      </c>
      <c r="Z16" s="408">
        <f t="shared" si="1"/>
        <v>4</v>
      </c>
    </row>
    <row r="17" spans="1:26" ht="15" customHeight="1" thickBot="1">
      <c r="A17" s="666">
        <f>SUM(E15:E18)</f>
        <v>551</v>
      </c>
      <c r="B17" s="97">
        <v>95</v>
      </c>
      <c r="C17" s="98">
        <f>E17-B17</f>
        <v>34</v>
      </c>
      <c r="D17" s="97">
        <v>3</v>
      </c>
      <c r="E17" s="97">
        <v>129</v>
      </c>
      <c r="F17" s="227">
        <f>IF(E17&gt;E22,1,IF(E17&lt;E22,0,0.5))</f>
        <v>0</v>
      </c>
      <c r="G17" s="663"/>
      <c r="H17" s="665"/>
      <c r="J17" s="670"/>
      <c r="K17" s="382">
        <v>93</v>
      </c>
      <c r="L17" s="383">
        <f t="shared" si="2"/>
        <v>45</v>
      </c>
      <c r="M17" s="382">
        <v>1</v>
      </c>
      <c r="N17" s="382">
        <v>138</v>
      </c>
      <c r="O17" s="384">
        <f>W17</f>
        <v>4</v>
      </c>
      <c r="P17" s="668"/>
      <c r="Q17" s="669"/>
      <c r="R17" s="623"/>
      <c r="S17" s="408">
        <f t="shared" si="0"/>
        <v>138</v>
      </c>
      <c r="T17" s="408">
        <f>N21</f>
        <v>126</v>
      </c>
      <c r="U17" s="408">
        <f>N25</f>
        <v>135</v>
      </c>
      <c r="V17" s="408">
        <f>N29</f>
        <v>137</v>
      </c>
      <c r="W17" s="408">
        <f>IF(S17="","",5-_xlfn.RANK.AVG(S17,$S17:$V17,0))</f>
        <v>4</v>
      </c>
      <c r="X17" s="408">
        <f t="shared" si="1"/>
        <v>1</v>
      </c>
      <c r="Y17" s="408">
        <f t="shared" si="1"/>
        <v>2</v>
      </c>
      <c r="Z17" s="408">
        <f t="shared" si="1"/>
        <v>3</v>
      </c>
    </row>
    <row r="18" spans="1:28" ht="15" customHeight="1">
      <c r="A18" s="667"/>
      <c r="B18" s="97">
        <v>91</v>
      </c>
      <c r="C18" s="98">
        <f>E18-B18</f>
        <v>54</v>
      </c>
      <c r="D18" s="97">
        <v>0</v>
      </c>
      <c r="E18" s="97">
        <v>145</v>
      </c>
      <c r="F18" s="227">
        <f>IF(E18&gt;E23,1,IF(E18&lt;E23,0,0.5))</f>
        <v>1</v>
      </c>
      <c r="G18" s="663"/>
      <c r="H18" s="665"/>
      <c r="J18" s="385" t="s">
        <v>232</v>
      </c>
      <c r="K18" s="386">
        <v>75</v>
      </c>
      <c r="L18" s="387">
        <f t="shared" si="2"/>
        <v>42</v>
      </c>
      <c r="M18" s="386">
        <v>2</v>
      </c>
      <c r="N18" s="386">
        <v>117</v>
      </c>
      <c r="O18" s="388">
        <f>X14</f>
        <v>1</v>
      </c>
      <c r="P18" s="662">
        <f>SUM(O18:O21)</f>
        <v>4</v>
      </c>
      <c r="Q18" s="664"/>
      <c r="R18" s="623"/>
      <c r="S18" s="391">
        <f t="shared" si="0"/>
        <v>117</v>
      </c>
      <c r="AA18" s="619" t="s">
        <v>610</v>
      </c>
      <c r="AB18" s="627"/>
    </row>
    <row r="19" spans="1:28" ht="15" customHeight="1">
      <c r="A19" s="673" t="s">
        <v>61</v>
      </c>
      <c r="B19" s="674"/>
      <c r="C19" s="674"/>
      <c r="D19" s="674"/>
      <c r="E19" s="674"/>
      <c r="F19" s="674"/>
      <c r="G19" s="674"/>
      <c r="H19" s="675"/>
      <c r="J19" s="404" t="str">
        <f>IF(ISERROR(INDEX('Mä 120'!$C$7:$C$30,MATCH(Fin_Mä!J18,VLMänner,0))),"",INDEX('Mä 120'!$C$7:$C$30,MATCH(Fin_Mä!J18,VLMänner,0)))</f>
        <v>SV Lok Nossen</v>
      </c>
      <c r="K19" s="97">
        <v>84</v>
      </c>
      <c r="L19" s="98">
        <f t="shared" si="2"/>
        <v>52</v>
      </c>
      <c r="M19" s="97">
        <v>1</v>
      </c>
      <c r="N19" s="97">
        <v>136</v>
      </c>
      <c r="O19" s="227">
        <f>X15</f>
        <v>1</v>
      </c>
      <c r="P19" s="663"/>
      <c r="Q19" s="665"/>
      <c r="R19" s="623"/>
      <c r="S19" s="391">
        <f t="shared" si="0"/>
        <v>136</v>
      </c>
      <c r="AA19" s="633" t="s">
        <v>618</v>
      </c>
      <c r="AB19" s="634"/>
    </row>
    <row r="20" spans="1:19" ht="15" customHeight="1">
      <c r="A20" s="96" t="s">
        <v>385</v>
      </c>
      <c r="B20" s="97">
        <v>91</v>
      </c>
      <c r="C20" s="98">
        <f>E20-B20</f>
        <v>36</v>
      </c>
      <c r="D20" s="97">
        <v>0</v>
      </c>
      <c r="E20" s="97">
        <v>127</v>
      </c>
      <c r="F20" s="227">
        <f>IF(E20&gt;E15,1,IF(E20&lt;E15,0,0.5))</f>
        <v>0</v>
      </c>
      <c r="G20" s="671">
        <f>SUM(F20:F23)</f>
        <v>1</v>
      </c>
      <c r="H20" s="665"/>
      <c r="J20" s="666">
        <f>SUM(N18:N21)</f>
        <v>513</v>
      </c>
      <c r="K20" s="97">
        <v>99</v>
      </c>
      <c r="L20" s="98">
        <f t="shared" si="2"/>
        <v>35</v>
      </c>
      <c r="M20" s="97">
        <v>2</v>
      </c>
      <c r="N20" s="97">
        <v>134</v>
      </c>
      <c r="O20" s="227">
        <f>X16</f>
        <v>1</v>
      </c>
      <c r="P20" s="663"/>
      <c r="Q20" s="665"/>
      <c r="R20" s="623" t="s">
        <v>605</v>
      </c>
      <c r="S20" s="391">
        <f t="shared" si="0"/>
        <v>134</v>
      </c>
    </row>
    <row r="21" spans="1:19" ht="15" customHeight="1" thickBot="1">
      <c r="A21" s="404" t="str">
        <f>IF(ISERROR(INDEX('Mä 120'!$C$7:$C$30,MATCH(Fin_Mä!A20,VLMänner,0))),"",INDEX('Mä 120'!$C$7:$C$30,MATCH(Fin_Mä!A20,VLMänner,0)))</f>
        <v>KSV 1991 Freital</v>
      </c>
      <c r="B21" s="97">
        <v>86</v>
      </c>
      <c r="C21" s="98">
        <f>E21-B21</f>
        <v>34</v>
      </c>
      <c r="D21" s="97">
        <v>0</v>
      </c>
      <c r="E21" s="97">
        <v>120</v>
      </c>
      <c r="F21" s="227">
        <f>IF(E21&gt;E16,1,IF(E21&lt;E16,0,0.5))</f>
        <v>0</v>
      </c>
      <c r="G21" s="663"/>
      <c r="H21" s="665"/>
      <c r="J21" s="670"/>
      <c r="K21" s="382">
        <v>96</v>
      </c>
      <c r="L21" s="383">
        <f t="shared" si="2"/>
        <v>30</v>
      </c>
      <c r="M21" s="382">
        <v>3</v>
      </c>
      <c r="N21" s="382">
        <v>126</v>
      </c>
      <c r="O21" s="384">
        <f>X17</f>
        <v>1</v>
      </c>
      <c r="P21" s="668"/>
      <c r="Q21" s="669"/>
      <c r="R21" s="623"/>
      <c r="S21" s="391">
        <f t="shared" si="0"/>
        <v>126</v>
      </c>
    </row>
    <row r="22" spans="1:19" ht="15" customHeight="1">
      <c r="A22" s="666">
        <f>SUM(E20:E23)</f>
        <v>527</v>
      </c>
      <c r="B22" s="97">
        <v>98</v>
      </c>
      <c r="C22" s="98">
        <f>E22-B22</f>
        <v>51</v>
      </c>
      <c r="D22" s="97">
        <v>2</v>
      </c>
      <c r="E22" s="97">
        <v>149</v>
      </c>
      <c r="F22" s="227">
        <f>IF(E22&gt;E17,1,IF(E22&lt;E17,0,0.5))</f>
        <v>1</v>
      </c>
      <c r="G22" s="663"/>
      <c r="H22" s="665"/>
      <c r="J22" s="617" t="s">
        <v>279</v>
      </c>
      <c r="K22" s="386">
        <v>94</v>
      </c>
      <c r="L22" s="387">
        <f t="shared" si="2"/>
        <v>45</v>
      </c>
      <c r="M22" s="386">
        <v>0</v>
      </c>
      <c r="N22" s="386">
        <v>139</v>
      </c>
      <c r="O22" s="388">
        <f>Y14</f>
        <v>4</v>
      </c>
      <c r="P22" s="662">
        <f>SUM(O22:O25)</f>
        <v>12</v>
      </c>
      <c r="Q22" s="664"/>
      <c r="R22" s="623"/>
      <c r="S22" s="391">
        <f t="shared" si="0"/>
        <v>139</v>
      </c>
    </row>
    <row r="23" spans="1:19" ht="15" customHeight="1">
      <c r="A23" s="667"/>
      <c r="B23" s="97">
        <v>86</v>
      </c>
      <c r="C23" s="98">
        <f>E23-B23</f>
        <v>45</v>
      </c>
      <c r="D23" s="97">
        <v>0</v>
      </c>
      <c r="E23" s="97">
        <v>131</v>
      </c>
      <c r="F23" s="227">
        <f>IF(E23&gt;E18,1,IF(E23&lt;E18,0,0.5))</f>
        <v>0</v>
      </c>
      <c r="G23" s="663"/>
      <c r="H23" s="665"/>
      <c r="J23" s="404" t="str">
        <f>IF(ISERROR(INDEX('Mä 120'!$C$7:$C$30,MATCH(Fin_Mä!J22,VLMänner,0))),"",INDEX('Mä 120'!$C$7:$C$30,MATCH(Fin_Mä!J22,VLMänner,0)))</f>
        <v>SG Lückersdorf-Gelenau</v>
      </c>
      <c r="K23" s="97">
        <v>107</v>
      </c>
      <c r="L23" s="98">
        <f t="shared" si="2"/>
        <v>43</v>
      </c>
      <c r="M23" s="97">
        <v>3</v>
      </c>
      <c r="N23" s="97">
        <v>150</v>
      </c>
      <c r="O23" s="227">
        <f>Y15</f>
        <v>4</v>
      </c>
      <c r="P23" s="663"/>
      <c r="Q23" s="665"/>
      <c r="R23" s="623"/>
      <c r="S23" s="391">
        <f t="shared" si="0"/>
        <v>150</v>
      </c>
    </row>
    <row r="24" spans="10:19" ht="15" customHeight="1">
      <c r="J24" s="666">
        <f>SUM(N22:N25)</f>
        <v>559</v>
      </c>
      <c r="K24" s="97">
        <v>101</v>
      </c>
      <c r="L24" s="98">
        <f t="shared" si="2"/>
        <v>34</v>
      </c>
      <c r="M24" s="97">
        <v>2</v>
      </c>
      <c r="N24" s="97">
        <v>135</v>
      </c>
      <c r="O24" s="227">
        <f>Y16</f>
        <v>2</v>
      </c>
      <c r="P24" s="663"/>
      <c r="Q24" s="665"/>
      <c r="R24" s="625" t="s">
        <v>606</v>
      </c>
      <c r="S24" s="391">
        <f t="shared" si="0"/>
        <v>135</v>
      </c>
    </row>
    <row r="25" spans="1:19" ht="15" customHeight="1" thickBot="1">
      <c r="A25" s="96" t="s">
        <v>282</v>
      </c>
      <c r="B25" s="97">
        <v>97</v>
      </c>
      <c r="C25" s="98">
        <f>E25-B25</f>
        <v>44</v>
      </c>
      <c r="D25" s="97">
        <v>1</v>
      </c>
      <c r="E25" s="97">
        <v>141</v>
      </c>
      <c r="F25" s="227">
        <f>IF(E25&gt;E30,1,IF(E25&lt;E30,0,0.5))</f>
        <v>0</v>
      </c>
      <c r="G25" s="671">
        <f>SUM(F25:F28)</f>
        <v>1</v>
      </c>
      <c r="H25" s="665"/>
      <c r="J25" s="670"/>
      <c r="K25" s="382">
        <v>84</v>
      </c>
      <c r="L25" s="383">
        <f t="shared" si="2"/>
        <v>51</v>
      </c>
      <c r="M25" s="382">
        <v>1</v>
      </c>
      <c r="N25" s="382">
        <v>135</v>
      </c>
      <c r="O25" s="384">
        <f>Y17</f>
        <v>2</v>
      </c>
      <c r="P25" s="668"/>
      <c r="Q25" s="669"/>
      <c r="R25" s="623"/>
      <c r="S25" s="391">
        <f t="shared" si="0"/>
        <v>135</v>
      </c>
    </row>
    <row r="26" spans="1:29" ht="15" customHeight="1">
      <c r="A26" s="404" t="str">
        <f>IF(ISERROR(INDEX('Mä 120'!$C$7:$C$30,MATCH(Fin_Mä!A25,VLMänner,0))),"",INDEX('Mä 120'!$C$7:$C$30,MATCH(Fin_Mä!A25,VLMänner,0)))</f>
        <v>KSV 47 Hoyerswerda</v>
      </c>
      <c r="B26" s="97">
        <v>89</v>
      </c>
      <c r="C26" s="98">
        <f>E26-B26</f>
        <v>35</v>
      </c>
      <c r="D26" s="97">
        <v>1</v>
      </c>
      <c r="E26" s="97">
        <v>124</v>
      </c>
      <c r="F26" s="227">
        <f>IF(E26&gt;E31,1,IF(E26&lt;E31,0,0.5))</f>
        <v>0</v>
      </c>
      <c r="G26" s="663"/>
      <c r="H26" s="665"/>
      <c r="J26" s="385" t="s">
        <v>115</v>
      </c>
      <c r="K26" s="386">
        <v>86</v>
      </c>
      <c r="L26" s="387">
        <f t="shared" si="2"/>
        <v>45</v>
      </c>
      <c r="M26" s="386">
        <v>2</v>
      </c>
      <c r="N26" s="386">
        <v>131</v>
      </c>
      <c r="O26" s="388">
        <f>Z14</f>
        <v>2</v>
      </c>
      <c r="P26" s="662">
        <f>SUM(O26:O29)</f>
        <v>11.5</v>
      </c>
      <c r="Q26" s="664"/>
      <c r="R26" s="623"/>
      <c r="S26" s="391">
        <f t="shared" si="0"/>
        <v>131</v>
      </c>
      <c r="AA26" s="619" t="s">
        <v>609</v>
      </c>
      <c r="AB26" s="627"/>
      <c r="AC26" s="627"/>
    </row>
    <row r="27" spans="1:19" ht="15" customHeight="1">
      <c r="A27" s="666">
        <f>SUM(E25:E28)</f>
        <v>520</v>
      </c>
      <c r="B27" s="97">
        <v>90</v>
      </c>
      <c r="C27" s="98">
        <f>E27-B27</f>
        <v>33</v>
      </c>
      <c r="D27" s="97">
        <v>3</v>
      </c>
      <c r="E27" s="97">
        <v>123</v>
      </c>
      <c r="F27" s="227">
        <f>IF(E27&gt;E32,1,IF(E27&lt;E32,0,0.5))</f>
        <v>0</v>
      </c>
      <c r="G27" s="663"/>
      <c r="H27" s="665"/>
      <c r="J27" s="404" t="str">
        <f>IF(ISERROR(INDEX('Mä 120'!$C$7:$C$30,MATCH(Fin_Mä!J26,VLMänner,0))),"",INDEX('Mä 120'!$C$7:$C$30,MATCH(Fin_Mä!J26,VLMänner,0)))</f>
        <v>Königsbrücker KV Weiß-Rot</v>
      </c>
      <c r="K27" s="97">
        <v>78</v>
      </c>
      <c r="L27" s="98">
        <f t="shared" si="2"/>
        <v>59</v>
      </c>
      <c r="M27" s="97">
        <v>0</v>
      </c>
      <c r="N27" s="97">
        <v>137</v>
      </c>
      <c r="O27" s="227">
        <f>Z15</f>
        <v>2.5</v>
      </c>
      <c r="P27" s="663"/>
      <c r="Q27" s="665"/>
      <c r="R27" s="623"/>
      <c r="S27" s="391">
        <f t="shared" si="0"/>
        <v>137</v>
      </c>
    </row>
    <row r="28" spans="1:19" ht="15" customHeight="1">
      <c r="A28" s="667"/>
      <c r="B28" s="97">
        <v>88</v>
      </c>
      <c r="C28" s="98">
        <f>E28-B28</f>
        <v>44</v>
      </c>
      <c r="D28" s="97">
        <v>1</v>
      </c>
      <c r="E28" s="97">
        <v>132</v>
      </c>
      <c r="F28" s="227">
        <f>IF(E28&gt;E33,1,IF(E28&lt;E33,0,0.5))</f>
        <v>1</v>
      </c>
      <c r="G28" s="663"/>
      <c r="H28" s="665"/>
      <c r="J28" s="666">
        <f>SUM(N26:N29)</f>
        <v>552</v>
      </c>
      <c r="K28" s="97">
        <v>97</v>
      </c>
      <c r="L28" s="98">
        <f t="shared" si="2"/>
        <v>50</v>
      </c>
      <c r="M28" s="97">
        <v>3</v>
      </c>
      <c r="N28" s="97">
        <v>147</v>
      </c>
      <c r="O28" s="227">
        <f>Z16</f>
        <v>4</v>
      </c>
      <c r="P28" s="663"/>
      <c r="Q28" s="665"/>
      <c r="R28" s="625" t="s">
        <v>608</v>
      </c>
      <c r="S28" s="391">
        <f t="shared" si="0"/>
        <v>147</v>
      </c>
    </row>
    <row r="29" spans="1:19" ht="15" customHeight="1">
      <c r="A29" s="673" t="s">
        <v>62</v>
      </c>
      <c r="B29" s="674"/>
      <c r="C29" s="674"/>
      <c r="D29" s="674"/>
      <c r="E29" s="674"/>
      <c r="F29" s="674"/>
      <c r="G29" s="674"/>
      <c r="H29" s="675"/>
      <c r="J29" s="667"/>
      <c r="K29" s="97">
        <v>87</v>
      </c>
      <c r="L29" s="98">
        <f t="shared" si="2"/>
        <v>50</v>
      </c>
      <c r="M29" s="97">
        <v>0</v>
      </c>
      <c r="N29" s="97">
        <v>137</v>
      </c>
      <c r="O29" s="227">
        <f>Z17</f>
        <v>3</v>
      </c>
      <c r="P29" s="663"/>
      <c r="Q29" s="665"/>
      <c r="R29" s="622"/>
      <c r="S29" s="391">
        <f t="shared" si="0"/>
        <v>137</v>
      </c>
    </row>
    <row r="30" spans="1:20" ht="15" customHeight="1">
      <c r="A30" s="96" t="s">
        <v>279</v>
      </c>
      <c r="B30" s="97">
        <v>94</v>
      </c>
      <c r="C30" s="98">
        <f>E30-B30</f>
        <v>52</v>
      </c>
      <c r="D30" s="97">
        <v>1</v>
      </c>
      <c r="E30" s="97">
        <v>146</v>
      </c>
      <c r="F30" s="227">
        <f>IF(E30&gt;E25,1,IF(E30&lt;E25,0,0.5))</f>
        <v>1</v>
      </c>
      <c r="G30" s="671">
        <f>SUM(F30:F33)</f>
        <v>3</v>
      </c>
      <c r="H30" s="665"/>
      <c r="T30" s="61"/>
    </row>
    <row r="31" spans="1:23" ht="15" customHeight="1">
      <c r="A31" s="404" t="str">
        <f>IF(ISERROR(INDEX('Mä 120'!$C$7:$C$30,MATCH(Fin_Mä!A30,VLMänner,0))),"",INDEX('Mä 120'!$C$7:$C$30,MATCH(Fin_Mä!A30,VLMänner,0)))</f>
        <v>SG Lückersdorf-Gelenau</v>
      </c>
      <c r="B31" s="97">
        <v>81</v>
      </c>
      <c r="C31" s="98">
        <f>E31-B31</f>
        <v>45</v>
      </c>
      <c r="D31" s="97">
        <v>0</v>
      </c>
      <c r="E31" s="97">
        <v>126</v>
      </c>
      <c r="F31" s="227">
        <f>IF(E31&gt;E26,1,IF(E31&lt;E26,0,0.5))</f>
        <v>1</v>
      </c>
      <c r="G31" s="663"/>
      <c r="H31" s="665"/>
      <c r="T31" s="114"/>
      <c r="W31" s="406"/>
    </row>
    <row r="32" spans="1:23" ht="15" customHeight="1">
      <c r="A32" s="666">
        <f>SUM(E30:E33)</f>
        <v>558</v>
      </c>
      <c r="B32" s="97">
        <v>105</v>
      </c>
      <c r="C32" s="98">
        <f>E32-B32</f>
        <v>52</v>
      </c>
      <c r="D32" s="97">
        <v>0</v>
      </c>
      <c r="E32" s="97">
        <v>157</v>
      </c>
      <c r="F32" s="227">
        <f>IF(E32&gt;E27,1,IF(E32&lt;E27,0,0.5))</f>
        <v>1</v>
      </c>
      <c r="G32" s="663"/>
      <c r="H32" s="665"/>
      <c r="J32" s="191" t="s">
        <v>469</v>
      </c>
      <c r="T32" s="114"/>
      <c r="W32" s="406"/>
    </row>
    <row r="33" spans="1:20" ht="15" customHeight="1">
      <c r="A33" s="667"/>
      <c r="B33" s="97">
        <v>84</v>
      </c>
      <c r="C33" s="98">
        <f>E33-B33</f>
        <v>45</v>
      </c>
      <c r="D33" s="97">
        <v>2</v>
      </c>
      <c r="E33" s="97">
        <v>129</v>
      </c>
      <c r="F33" s="227">
        <f>IF(E33&gt;E28,1,IF(E33&lt;E28,0,0.5))</f>
        <v>0</v>
      </c>
      <c r="G33" s="663"/>
      <c r="H33" s="665"/>
      <c r="J33" s="192"/>
      <c r="T33" s="253"/>
    </row>
    <row r="34" spans="10:20" ht="15" customHeight="1">
      <c r="J34" s="188"/>
      <c r="S34" s="407"/>
      <c r="T34" s="407"/>
    </row>
    <row r="35" spans="1:20" ht="15" customHeight="1">
      <c r="A35" s="96" t="s">
        <v>596</v>
      </c>
      <c r="B35" s="97">
        <v>93</v>
      </c>
      <c r="C35" s="98">
        <f>E35-B35</f>
        <v>57</v>
      </c>
      <c r="D35" s="97">
        <v>0</v>
      </c>
      <c r="E35" s="97">
        <v>150</v>
      </c>
      <c r="F35" s="227">
        <f>IF(E35&gt;E40,1,IF(E35&lt;E40,0,0.5))</f>
        <v>1</v>
      </c>
      <c r="G35" s="671">
        <f>SUM(F35:F38)</f>
        <v>1</v>
      </c>
      <c r="H35" s="665"/>
      <c r="J35" s="191" t="s">
        <v>467</v>
      </c>
      <c r="S35" s="407"/>
      <c r="T35" s="407"/>
    </row>
    <row r="36" spans="1:20" ht="15" customHeight="1">
      <c r="A36" s="404" t="str">
        <f>IF(ISERROR(INDEX('Mä 120'!$C$7:$C$30,MATCH(Fin_Mä!A35,VLMänner,0))),"",INDEX('Mä 120'!$C$7:$C$30,MATCH(Fin_Mä!A35,VLMänner,0)))</f>
        <v>Radeberger SV</v>
      </c>
      <c r="B36" s="97">
        <v>79</v>
      </c>
      <c r="C36" s="98">
        <f>E36-B36</f>
        <v>45</v>
      </c>
      <c r="D36" s="97">
        <v>2</v>
      </c>
      <c r="E36" s="97">
        <v>124</v>
      </c>
      <c r="F36" s="227">
        <f>IF(E36&gt;E41,1,IF(E36&lt;E41,0,0.5))</f>
        <v>0</v>
      </c>
      <c r="G36" s="663"/>
      <c r="H36" s="665"/>
      <c r="S36" s="407"/>
      <c r="T36" s="407"/>
    </row>
    <row r="37" spans="1:20" ht="15" customHeight="1">
      <c r="A37" s="666">
        <f>SUM(E35:E38)</f>
        <v>530</v>
      </c>
      <c r="B37" s="97">
        <v>80</v>
      </c>
      <c r="C37" s="98">
        <f>E37-B37</f>
        <v>45</v>
      </c>
      <c r="D37" s="97">
        <v>0</v>
      </c>
      <c r="E37" s="97">
        <v>125</v>
      </c>
      <c r="F37" s="227">
        <f>IF(E37&gt;E42,1,IF(E37&lt;E42,0,0.5))</f>
        <v>0</v>
      </c>
      <c r="G37" s="663"/>
      <c r="H37" s="665"/>
      <c r="J37" s="619" t="s">
        <v>604</v>
      </c>
      <c r="S37" s="407"/>
      <c r="T37" s="407"/>
    </row>
    <row r="38" spans="1:8" ht="15" customHeight="1">
      <c r="A38" s="667"/>
      <c r="B38" s="97">
        <v>92</v>
      </c>
      <c r="C38" s="98">
        <f>E38-B38</f>
        <v>39</v>
      </c>
      <c r="D38" s="97">
        <v>2</v>
      </c>
      <c r="E38" s="97">
        <v>131</v>
      </c>
      <c r="F38" s="227">
        <f>IF(E38&gt;E43,1,IF(E38&lt;E43,0,0.5))</f>
        <v>0</v>
      </c>
      <c r="G38" s="663"/>
      <c r="H38" s="665"/>
    </row>
    <row r="39" spans="1:8" ht="15" customHeight="1">
      <c r="A39" s="673" t="s">
        <v>63</v>
      </c>
      <c r="B39" s="674"/>
      <c r="C39" s="674"/>
      <c r="D39" s="674"/>
      <c r="E39" s="674"/>
      <c r="F39" s="674"/>
      <c r="G39" s="674"/>
      <c r="H39" s="675"/>
    </row>
    <row r="40" spans="1:8" ht="15" customHeight="1">
      <c r="A40" s="96" t="s">
        <v>115</v>
      </c>
      <c r="B40" s="97">
        <v>90</v>
      </c>
      <c r="C40" s="98">
        <f>E40-B40</f>
        <v>53</v>
      </c>
      <c r="D40" s="97">
        <v>1</v>
      </c>
      <c r="E40" s="97">
        <v>143</v>
      </c>
      <c r="F40" s="227">
        <f>IF(E40&gt;E35,1,IF(E40&lt;E35,0,0.5))</f>
        <v>0</v>
      </c>
      <c r="G40" s="671">
        <f>SUM(F40:F43)</f>
        <v>3</v>
      </c>
      <c r="H40" s="665"/>
    </row>
    <row r="41" spans="1:8" ht="15" customHeight="1">
      <c r="A41" s="404" t="str">
        <f>IF(ISERROR(INDEX('Mä 120'!$C$7:$C$30,MATCH(Fin_Mä!A40,VLMänner,0))),"",INDEX('Mä 120'!$C$7:$C$30,MATCH(Fin_Mä!A40,VLMänner,0)))</f>
        <v>Königsbrücker KV Weiß-Rot</v>
      </c>
      <c r="B41" s="97">
        <v>91</v>
      </c>
      <c r="C41" s="98">
        <f>E41-B41</f>
        <v>34</v>
      </c>
      <c r="D41" s="97">
        <v>0</v>
      </c>
      <c r="E41" s="97">
        <v>125</v>
      </c>
      <c r="F41" s="227">
        <f>IF(E41&gt;E36,1,IF(E41&lt;E36,0,0.5))</f>
        <v>1</v>
      </c>
      <c r="G41" s="663"/>
      <c r="H41" s="665"/>
    </row>
    <row r="42" spans="1:8" ht="15" customHeight="1">
      <c r="A42" s="666">
        <f>SUM(E40:E43)</f>
        <v>580</v>
      </c>
      <c r="B42" s="97">
        <v>97</v>
      </c>
      <c r="C42" s="98">
        <f>E42-B42</f>
        <v>62</v>
      </c>
      <c r="D42" s="97">
        <v>0</v>
      </c>
      <c r="E42" s="97">
        <v>159</v>
      </c>
      <c r="F42" s="227">
        <f>IF(E42&gt;E37,1,IF(E42&lt;E37,0,0.5))</f>
        <v>1</v>
      </c>
      <c r="G42" s="663"/>
      <c r="H42" s="665"/>
    </row>
    <row r="43" spans="1:8" ht="15" customHeight="1">
      <c r="A43" s="667"/>
      <c r="B43" s="97">
        <v>95</v>
      </c>
      <c r="C43" s="98">
        <f>E43-B43</f>
        <v>58</v>
      </c>
      <c r="D43" s="97">
        <v>0</v>
      </c>
      <c r="E43" s="97">
        <v>153</v>
      </c>
      <c r="F43" s="227">
        <f>IF(E43&gt;E38,1,IF(E43&lt;E38,0,0.5))</f>
        <v>1</v>
      </c>
      <c r="G43" s="663"/>
      <c r="H43" s="665"/>
    </row>
  </sheetData>
  <sheetProtection password="CD4A" sheet="1"/>
  <mergeCells count="42">
    <mergeCell ref="J10:Q11"/>
    <mergeCell ref="H30:H33"/>
    <mergeCell ref="A32:A33"/>
    <mergeCell ref="H40:H43"/>
    <mergeCell ref="G35:G38"/>
    <mergeCell ref="A37:A38"/>
    <mergeCell ref="H35:H38"/>
    <mergeCell ref="G40:G43"/>
    <mergeCell ref="A42:A43"/>
    <mergeCell ref="G30:G33"/>
    <mergeCell ref="A39:H39"/>
    <mergeCell ref="H10:H13"/>
    <mergeCell ref="H15:H18"/>
    <mergeCell ref="A19:H19"/>
    <mergeCell ref="H20:H23"/>
    <mergeCell ref="H25:H28"/>
    <mergeCell ref="A29:H29"/>
    <mergeCell ref="A27:A28"/>
    <mergeCell ref="G15:G18"/>
    <mergeCell ref="A17:A18"/>
    <mergeCell ref="P14:P17"/>
    <mergeCell ref="Q14:Q17"/>
    <mergeCell ref="J16:J17"/>
    <mergeCell ref="G25:G28"/>
    <mergeCell ref="G20:G23"/>
    <mergeCell ref="A22:A23"/>
    <mergeCell ref="G5:G8"/>
    <mergeCell ref="A7:A8"/>
    <mergeCell ref="G10:G13"/>
    <mergeCell ref="A12:A13"/>
    <mergeCell ref="H5:H8"/>
    <mergeCell ref="A9:H9"/>
    <mergeCell ref="A1:Q1"/>
    <mergeCell ref="P26:P29"/>
    <mergeCell ref="Q26:Q29"/>
    <mergeCell ref="J28:J29"/>
    <mergeCell ref="P18:P21"/>
    <mergeCell ref="Q18:Q21"/>
    <mergeCell ref="J20:J21"/>
    <mergeCell ref="P22:P25"/>
    <mergeCell ref="Q22:Q25"/>
    <mergeCell ref="J24:J25"/>
  </mergeCells>
  <conditionalFormatting sqref="A5 A10 A15 A20 A25 A30 A35 A40 J14 J18 J22 J26 F5:F8 F10:F13 F15:F18 F25:F28 F35:F38 F20:F23 F30:F33 F40:F43 K14:O29">
    <cfRule type="cellIs" priority="40" dxfId="446" operator="equal">
      <formula>""</formula>
    </cfRule>
  </conditionalFormatting>
  <conditionalFormatting sqref="C10:C13">
    <cfRule type="cellIs" priority="38" dxfId="446" operator="equal">
      <formula>""</formula>
    </cfRule>
  </conditionalFormatting>
  <conditionalFormatting sqref="C5:C8">
    <cfRule type="cellIs" priority="31" dxfId="0" operator="equal" stopIfTrue="1">
      <formula>""</formula>
    </cfRule>
  </conditionalFormatting>
  <conditionalFormatting sqref="C15:C18">
    <cfRule type="cellIs" priority="30" dxfId="446" operator="equal">
      <formula>""</formula>
    </cfRule>
  </conditionalFormatting>
  <conditionalFormatting sqref="C20:C23">
    <cfRule type="cellIs" priority="29" dxfId="446" operator="equal">
      <formula>""</formula>
    </cfRule>
  </conditionalFormatting>
  <conditionalFormatting sqref="C25:C28">
    <cfRule type="cellIs" priority="28" dxfId="446" operator="equal">
      <formula>""</formula>
    </cfRule>
  </conditionalFormatting>
  <conditionalFormatting sqref="C30:C33">
    <cfRule type="cellIs" priority="27" dxfId="446" operator="equal">
      <formula>""</formula>
    </cfRule>
  </conditionalFormatting>
  <conditionalFormatting sqref="C35:C38">
    <cfRule type="cellIs" priority="26" dxfId="446" operator="equal">
      <formula>""</formula>
    </cfRule>
  </conditionalFormatting>
  <conditionalFormatting sqref="C40:C43">
    <cfRule type="cellIs" priority="25" dxfId="446" operator="equal">
      <formula>""</formula>
    </cfRule>
  </conditionalFormatting>
  <conditionalFormatting sqref="B5:B8">
    <cfRule type="cellIs" priority="24" dxfId="0" operator="equal" stopIfTrue="1">
      <formula>""</formula>
    </cfRule>
  </conditionalFormatting>
  <conditionalFormatting sqref="E5:E8">
    <cfRule type="cellIs" priority="23" dxfId="446" operator="equal">
      <formula>""</formula>
    </cfRule>
  </conditionalFormatting>
  <conditionalFormatting sqref="D5:D8">
    <cfRule type="cellIs" priority="22" dxfId="0" operator="equal" stopIfTrue="1">
      <formula>""</formula>
    </cfRule>
  </conditionalFormatting>
  <conditionalFormatting sqref="B10:B13">
    <cfRule type="cellIs" priority="21" dxfId="446" operator="equal">
      <formula>""</formula>
    </cfRule>
  </conditionalFormatting>
  <conditionalFormatting sqref="E10:E13">
    <cfRule type="cellIs" priority="20" dxfId="446" operator="equal">
      <formula>""</formula>
    </cfRule>
  </conditionalFormatting>
  <conditionalFormatting sqref="D10:D13">
    <cfRule type="cellIs" priority="19" dxfId="446" operator="equal">
      <formula>""</formula>
    </cfRule>
  </conditionalFormatting>
  <conditionalFormatting sqref="B15:B18">
    <cfRule type="cellIs" priority="18" dxfId="446" operator="equal">
      <formula>""</formula>
    </cfRule>
  </conditionalFormatting>
  <conditionalFormatting sqref="E15:E18">
    <cfRule type="cellIs" priority="17" dxfId="446" operator="equal">
      <formula>""</formula>
    </cfRule>
  </conditionalFormatting>
  <conditionalFormatting sqref="D15:D18">
    <cfRule type="cellIs" priority="16" dxfId="446" operator="equal">
      <formula>""</formula>
    </cfRule>
  </conditionalFormatting>
  <conditionalFormatting sqref="B20:B23">
    <cfRule type="cellIs" priority="15" dxfId="446" operator="equal">
      <formula>""</formula>
    </cfRule>
  </conditionalFormatting>
  <conditionalFormatting sqref="E20:E23">
    <cfRule type="cellIs" priority="14" dxfId="446" operator="equal">
      <formula>""</formula>
    </cfRule>
  </conditionalFormatting>
  <conditionalFormatting sqref="D20:D23">
    <cfRule type="cellIs" priority="13" dxfId="446" operator="equal">
      <formula>""</formula>
    </cfRule>
  </conditionalFormatting>
  <conditionalFormatting sqref="B25:B28">
    <cfRule type="cellIs" priority="12" dxfId="446" operator="equal">
      <formula>""</formula>
    </cfRule>
  </conditionalFormatting>
  <conditionalFormatting sqref="E25:E28">
    <cfRule type="cellIs" priority="11" dxfId="446" operator="equal">
      <formula>""</formula>
    </cfRule>
  </conditionalFormatting>
  <conditionalFormatting sqref="D25:D28">
    <cfRule type="cellIs" priority="10" dxfId="446" operator="equal">
      <formula>""</formula>
    </cfRule>
  </conditionalFormatting>
  <conditionalFormatting sqref="B30:B33">
    <cfRule type="cellIs" priority="9" dxfId="446" operator="equal">
      <formula>""</formula>
    </cfRule>
  </conditionalFormatting>
  <conditionalFormatting sqref="E30:E33">
    <cfRule type="cellIs" priority="8" dxfId="446" operator="equal">
      <formula>""</formula>
    </cfRule>
  </conditionalFormatting>
  <conditionalFormatting sqref="D30:D33">
    <cfRule type="cellIs" priority="7" dxfId="446" operator="equal">
      <formula>""</formula>
    </cfRule>
  </conditionalFormatting>
  <conditionalFormatting sqref="B35:B38">
    <cfRule type="cellIs" priority="6" dxfId="446" operator="equal">
      <formula>""</formula>
    </cfRule>
  </conditionalFormatting>
  <conditionalFormatting sqref="E35:E38">
    <cfRule type="cellIs" priority="5" dxfId="446" operator="equal">
      <formula>""</formula>
    </cfRule>
  </conditionalFormatting>
  <conditionalFormatting sqref="D35:D38">
    <cfRule type="cellIs" priority="4" dxfId="446" operator="equal">
      <formula>""</formula>
    </cfRule>
  </conditionalFormatting>
  <conditionalFormatting sqref="B40:B43">
    <cfRule type="cellIs" priority="3" dxfId="446" operator="equal">
      <formula>""</formula>
    </cfRule>
  </conditionalFormatting>
  <conditionalFormatting sqref="E40:E43">
    <cfRule type="cellIs" priority="2" dxfId="446" operator="equal">
      <formula>""</formula>
    </cfRule>
  </conditionalFormatting>
  <conditionalFormatting sqref="D40:D43">
    <cfRule type="cellIs" priority="1" dxfId="446" operator="equal">
      <formula>""</formula>
    </cfRule>
  </conditionalFormatting>
  <dataValidations count="1">
    <dataValidation type="list" allowBlank="1" showInputMessage="1" showErrorMessage="1" sqref="A5 A10 A15 A20 A25 A30 A35 A40 J26 J22 J14 J18">
      <formula1>VLMänner</formula1>
    </dataValidation>
  </dataValidations>
  <printOptions horizontalCentered="1" verticalCentered="1"/>
  <pageMargins left="0.984251968503937" right="0.984251968503937" top="0.1968503937007874" bottom="0.1968503937007874" header="0" footer="0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H12" sqref="H12"/>
    </sheetView>
  </sheetViews>
  <sheetFormatPr defaultColWidth="11.421875" defaultRowHeight="12.75"/>
  <cols>
    <col min="1" max="1" width="3.57421875" style="0" customWidth="1"/>
    <col min="2" max="2" width="24.00390625" style="0" customWidth="1"/>
    <col min="3" max="3" width="21.421875" style="0" customWidth="1"/>
    <col min="4" max="4" width="4.57421875" style="0" customWidth="1"/>
    <col min="5" max="7" width="5.8515625" style="0" customWidth="1"/>
    <col min="8" max="9" width="3.8515625" style="0" customWidth="1"/>
    <col min="10" max="10" width="5.421875" style="0" customWidth="1"/>
    <col min="11" max="12" width="11.421875" style="0" hidden="1" customWidth="1"/>
  </cols>
  <sheetData>
    <row r="1" spans="1:10" ht="35.25">
      <c r="A1" s="677" t="s">
        <v>479</v>
      </c>
      <c r="B1" s="677"/>
      <c r="C1" s="677"/>
      <c r="D1" s="677"/>
      <c r="E1" s="677"/>
      <c r="F1" s="677"/>
      <c r="G1" s="677"/>
      <c r="H1" s="677"/>
      <c r="I1" s="677"/>
      <c r="J1" s="142"/>
    </row>
    <row r="2" spans="1:10" ht="12.75">
      <c r="A2" s="144"/>
      <c r="B2" s="143"/>
      <c r="C2" s="143"/>
      <c r="D2" s="144"/>
      <c r="E2" s="144"/>
      <c r="F2" s="144"/>
      <c r="G2" s="144"/>
      <c r="H2" s="144"/>
      <c r="I2" s="144"/>
      <c r="J2" s="144"/>
    </row>
    <row r="3" spans="1:10" ht="15">
      <c r="A3" s="145" t="s">
        <v>124</v>
      </c>
      <c r="B3" s="145"/>
      <c r="C3" s="145"/>
      <c r="D3" s="146" t="s">
        <v>152</v>
      </c>
      <c r="E3" s="146"/>
      <c r="F3" s="146"/>
      <c r="G3" s="146"/>
      <c r="H3" s="146"/>
      <c r="I3" s="146"/>
      <c r="J3" s="146"/>
    </row>
    <row r="4" spans="1:13" ht="12.75" customHeight="1">
      <c r="A4" s="144"/>
      <c r="B4" s="143"/>
      <c r="C4" s="143"/>
      <c r="D4" s="144"/>
      <c r="E4" s="144"/>
      <c r="F4" s="144"/>
      <c r="G4" s="144"/>
      <c r="H4" s="144"/>
      <c r="I4" s="144"/>
      <c r="J4" s="144"/>
      <c r="M4" s="94"/>
    </row>
    <row r="5" spans="1:13" ht="16.5">
      <c r="A5" s="147" t="s">
        <v>16</v>
      </c>
      <c r="B5" s="148"/>
      <c r="C5" s="148"/>
      <c r="D5" s="214" t="s">
        <v>1</v>
      </c>
      <c r="E5" s="149"/>
      <c r="F5" s="149"/>
      <c r="G5" s="149"/>
      <c r="H5" s="149"/>
      <c r="I5" s="215"/>
      <c r="M5" s="94"/>
    </row>
    <row r="6" spans="1:14" ht="16.5">
      <c r="A6" s="150" t="s">
        <v>3</v>
      </c>
      <c r="B6" s="151" t="s">
        <v>4</v>
      </c>
      <c r="C6" s="152" t="s">
        <v>5</v>
      </c>
      <c r="D6" s="153" t="s">
        <v>6</v>
      </c>
      <c r="E6" s="223" t="s">
        <v>7</v>
      </c>
      <c r="F6" s="224" t="s">
        <v>8</v>
      </c>
      <c r="G6" s="224" t="s">
        <v>9</v>
      </c>
      <c r="H6" s="224" t="s">
        <v>10</v>
      </c>
      <c r="I6" s="225" t="s">
        <v>11</v>
      </c>
      <c r="J6" s="221"/>
      <c r="K6" s="222" t="s">
        <v>24</v>
      </c>
      <c r="L6" s="222"/>
      <c r="M6" s="216"/>
      <c r="N6" s="213"/>
    </row>
    <row r="7" spans="1:14" ht="18.75" customHeight="1">
      <c r="A7" s="154">
        <v>49</v>
      </c>
      <c r="B7" s="155" t="s">
        <v>291</v>
      </c>
      <c r="C7" s="156" t="s">
        <v>111</v>
      </c>
      <c r="D7" s="226"/>
      <c r="E7" s="581">
        <v>382</v>
      </c>
      <c r="F7" s="582">
        <v>202</v>
      </c>
      <c r="G7" s="159">
        <f aca="true" t="shared" si="0" ref="G7:G27">IF(SUM(E7,F7)&gt;0,SUM(E7,F7),"")</f>
        <v>584</v>
      </c>
      <c r="H7" s="588">
        <v>5</v>
      </c>
      <c r="I7" s="219">
        <f aca="true" t="shared" si="1" ref="I7:I30">IF(L7&gt;0,L7,"")</f>
        <v>1</v>
      </c>
      <c r="J7" s="194"/>
      <c r="K7" s="217">
        <f aca="true" t="shared" si="2" ref="K7:K30">IF(SUM(G7)&gt;0,100000*G7+1000*F7-H7,"")</f>
        <v>58601995</v>
      </c>
      <c r="L7" s="217">
        <f aca="true" t="shared" si="3" ref="L7:L30">IF(SUM(G7)&gt;0,RANK(K7,$K$7:$K$30,0),"")</f>
        <v>1</v>
      </c>
      <c r="M7" s="217"/>
      <c r="N7" s="129"/>
    </row>
    <row r="8" spans="1:14" ht="18.75" customHeight="1">
      <c r="A8" s="162">
        <v>50</v>
      </c>
      <c r="B8" s="163" t="s">
        <v>393</v>
      </c>
      <c r="C8" s="156" t="s">
        <v>392</v>
      </c>
      <c r="D8" s="157"/>
      <c r="E8" s="581">
        <v>378</v>
      </c>
      <c r="F8" s="582">
        <v>203</v>
      </c>
      <c r="G8" s="159">
        <f t="shared" si="0"/>
        <v>581</v>
      </c>
      <c r="H8" s="589">
        <v>2</v>
      </c>
      <c r="I8" s="161">
        <f t="shared" si="1"/>
        <v>2</v>
      </c>
      <c r="J8" s="194"/>
      <c r="K8" s="217">
        <f t="shared" si="2"/>
        <v>58302998</v>
      </c>
      <c r="L8" s="217">
        <f t="shared" si="3"/>
        <v>2</v>
      </c>
      <c r="M8" s="217"/>
      <c r="N8" s="129"/>
    </row>
    <row r="9" spans="1:14" ht="18.75" customHeight="1">
      <c r="A9" s="154">
        <v>51</v>
      </c>
      <c r="B9" s="163" t="s">
        <v>395</v>
      </c>
      <c r="C9" s="156" t="s">
        <v>15</v>
      </c>
      <c r="D9" s="157">
        <v>0.5277777777777778</v>
      </c>
      <c r="E9" s="581">
        <v>384</v>
      </c>
      <c r="F9" s="582">
        <v>186</v>
      </c>
      <c r="G9" s="159">
        <f t="shared" si="0"/>
        <v>570</v>
      </c>
      <c r="H9" s="589">
        <v>2</v>
      </c>
      <c r="I9" s="161">
        <f t="shared" si="1"/>
        <v>3</v>
      </c>
      <c r="J9" s="194"/>
      <c r="K9" s="217">
        <f t="shared" si="2"/>
        <v>57185998</v>
      </c>
      <c r="L9" s="217">
        <f t="shared" si="3"/>
        <v>3</v>
      </c>
      <c r="M9" s="217"/>
      <c r="N9" s="129"/>
    </row>
    <row r="10" spans="1:14" ht="18.75" customHeight="1">
      <c r="A10" s="162">
        <v>52</v>
      </c>
      <c r="B10" s="205" t="s">
        <v>394</v>
      </c>
      <c r="C10" s="206" t="s">
        <v>15</v>
      </c>
      <c r="D10" s="157"/>
      <c r="E10" s="581">
        <v>370</v>
      </c>
      <c r="F10" s="582">
        <v>172</v>
      </c>
      <c r="G10" s="159">
        <f t="shared" si="0"/>
        <v>542</v>
      </c>
      <c r="H10" s="589">
        <v>7</v>
      </c>
      <c r="I10" s="161">
        <f t="shared" si="1"/>
        <v>4</v>
      </c>
      <c r="J10" s="194"/>
      <c r="K10" s="217">
        <f t="shared" si="2"/>
        <v>54371993</v>
      </c>
      <c r="L10" s="217">
        <f t="shared" si="3"/>
        <v>4</v>
      </c>
      <c r="M10" s="217"/>
      <c r="N10" s="129"/>
    </row>
    <row r="11" spans="1:14" ht="18.75" customHeight="1">
      <c r="A11" s="154">
        <v>53</v>
      </c>
      <c r="B11" s="205" t="s">
        <v>293</v>
      </c>
      <c r="C11" s="206" t="s">
        <v>292</v>
      </c>
      <c r="D11" s="157"/>
      <c r="E11" s="581">
        <v>370</v>
      </c>
      <c r="F11" s="582">
        <v>170</v>
      </c>
      <c r="G11" s="159">
        <f t="shared" si="0"/>
        <v>540</v>
      </c>
      <c r="H11" s="589">
        <v>6</v>
      </c>
      <c r="I11" s="161">
        <f t="shared" si="1"/>
        <v>5</v>
      </c>
      <c r="J11" s="194"/>
      <c r="K11" s="217">
        <f t="shared" si="2"/>
        <v>54169994</v>
      </c>
      <c r="L11" s="217">
        <f t="shared" si="3"/>
        <v>5</v>
      </c>
      <c r="M11" s="217"/>
      <c r="N11" s="129"/>
    </row>
    <row r="12" spans="1:14" ht="18.75" customHeight="1">
      <c r="A12" s="162">
        <v>54</v>
      </c>
      <c r="B12" s="205" t="s">
        <v>358</v>
      </c>
      <c r="C12" s="206" t="s">
        <v>346</v>
      </c>
      <c r="D12" s="157">
        <v>0.4895833333333333</v>
      </c>
      <c r="E12" s="581">
        <v>366</v>
      </c>
      <c r="F12" s="582">
        <v>172</v>
      </c>
      <c r="G12" s="159">
        <f t="shared" si="0"/>
        <v>538</v>
      </c>
      <c r="H12" s="589">
        <v>4</v>
      </c>
      <c r="I12" s="161">
        <f t="shared" si="1"/>
        <v>6</v>
      </c>
      <c r="J12" s="194"/>
      <c r="K12" s="217">
        <f t="shared" si="2"/>
        <v>53971996</v>
      </c>
      <c r="L12" s="217">
        <f t="shared" si="3"/>
        <v>6</v>
      </c>
      <c r="M12" s="217"/>
      <c r="N12" s="129"/>
    </row>
    <row r="13" spans="1:14" ht="18.75" customHeight="1">
      <c r="A13" s="154">
        <v>55</v>
      </c>
      <c r="B13" s="205" t="s">
        <v>288</v>
      </c>
      <c r="C13" s="206" t="s">
        <v>42</v>
      </c>
      <c r="D13" s="166">
        <v>0.375</v>
      </c>
      <c r="E13" s="581">
        <v>369</v>
      </c>
      <c r="F13" s="582">
        <v>162</v>
      </c>
      <c r="G13" s="295">
        <f t="shared" si="0"/>
        <v>531</v>
      </c>
      <c r="H13" s="589">
        <v>5</v>
      </c>
      <c r="I13" s="161">
        <f t="shared" si="1"/>
        <v>7</v>
      </c>
      <c r="J13" s="194"/>
      <c r="K13" s="217">
        <f t="shared" si="2"/>
        <v>53261995</v>
      </c>
      <c r="L13" s="217">
        <f t="shared" si="3"/>
        <v>7</v>
      </c>
      <c r="M13" s="217"/>
      <c r="N13" s="129"/>
    </row>
    <row r="14" spans="1:14" ht="18.75" customHeight="1">
      <c r="A14" s="162">
        <v>56</v>
      </c>
      <c r="B14" s="271" t="s">
        <v>442</v>
      </c>
      <c r="C14" s="165" t="s">
        <v>71</v>
      </c>
      <c r="D14" s="157"/>
      <c r="E14" s="581">
        <v>349</v>
      </c>
      <c r="F14" s="582">
        <v>173</v>
      </c>
      <c r="G14" s="159">
        <f t="shared" si="0"/>
        <v>522</v>
      </c>
      <c r="H14" s="589">
        <v>5</v>
      </c>
      <c r="I14" s="161">
        <f t="shared" si="1"/>
        <v>8</v>
      </c>
      <c r="J14" s="194"/>
      <c r="K14" s="217">
        <f t="shared" si="2"/>
        <v>52372995</v>
      </c>
      <c r="L14" s="217">
        <f t="shared" si="3"/>
        <v>8</v>
      </c>
      <c r="M14" s="217"/>
      <c r="N14" s="129"/>
    </row>
    <row r="15" spans="1:14" ht="18.75" customHeight="1">
      <c r="A15" s="154">
        <v>57</v>
      </c>
      <c r="B15" s="163" t="s">
        <v>77</v>
      </c>
      <c r="C15" s="156" t="s">
        <v>31</v>
      </c>
      <c r="D15" s="157"/>
      <c r="E15" s="581">
        <v>348</v>
      </c>
      <c r="F15" s="582">
        <v>173</v>
      </c>
      <c r="G15" s="159">
        <f t="shared" si="0"/>
        <v>521</v>
      </c>
      <c r="H15" s="589">
        <v>6</v>
      </c>
      <c r="I15" s="161">
        <f t="shared" si="1"/>
        <v>9</v>
      </c>
      <c r="J15" s="194"/>
      <c r="K15" s="217">
        <f t="shared" si="2"/>
        <v>52272994</v>
      </c>
      <c r="L15" s="217">
        <f t="shared" si="3"/>
        <v>9</v>
      </c>
      <c r="M15" s="217"/>
      <c r="N15" s="129"/>
    </row>
    <row r="16" spans="1:14" ht="18.75" customHeight="1">
      <c r="A16" s="162">
        <v>58</v>
      </c>
      <c r="B16" s="163" t="s">
        <v>590</v>
      </c>
      <c r="C16" s="156" t="s">
        <v>97</v>
      </c>
      <c r="D16" s="157">
        <v>0.4131944444444444</v>
      </c>
      <c r="E16" s="581">
        <v>352</v>
      </c>
      <c r="F16" s="582">
        <v>167</v>
      </c>
      <c r="G16" s="159">
        <f t="shared" si="0"/>
        <v>519</v>
      </c>
      <c r="H16" s="589">
        <v>9</v>
      </c>
      <c r="I16" s="161">
        <f t="shared" si="1"/>
        <v>10</v>
      </c>
      <c r="J16" s="194"/>
      <c r="K16" s="217">
        <f t="shared" si="2"/>
        <v>52066991</v>
      </c>
      <c r="L16" s="217">
        <f t="shared" si="3"/>
        <v>10</v>
      </c>
      <c r="M16" s="217"/>
      <c r="N16" s="129"/>
    </row>
    <row r="17" spans="1:14" ht="18.75" customHeight="1">
      <c r="A17" s="154">
        <v>59</v>
      </c>
      <c r="B17" s="271" t="s">
        <v>239</v>
      </c>
      <c r="C17" s="165" t="s">
        <v>238</v>
      </c>
      <c r="D17" s="157">
        <v>0.5659722222222222</v>
      </c>
      <c r="E17" s="581">
        <v>372</v>
      </c>
      <c r="F17" s="582">
        <v>139</v>
      </c>
      <c r="G17" s="159">
        <f t="shared" si="0"/>
        <v>511</v>
      </c>
      <c r="H17" s="589">
        <v>9</v>
      </c>
      <c r="I17" s="161">
        <f t="shared" si="1"/>
        <v>11</v>
      </c>
      <c r="J17" s="194"/>
      <c r="K17" s="217">
        <f t="shared" si="2"/>
        <v>51238991</v>
      </c>
      <c r="L17" s="217">
        <f t="shared" si="3"/>
        <v>11</v>
      </c>
      <c r="M17" s="217"/>
      <c r="N17" s="129"/>
    </row>
    <row r="18" spans="1:14" ht="18.75" customHeight="1">
      <c r="A18" s="162">
        <v>60</v>
      </c>
      <c r="B18" s="163" t="s">
        <v>294</v>
      </c>
      <c r="C18" s="156" t="s">
        <v>295</v>
      </c>
      <c r="D18" s="157"/>
      <c r="E18" s="581">
        <v>346</v>
      </c>
      <c r="F18" s="582">
        <v>164</v>
      </c>
      <c r="G18" s="159">
        <f t="shared" si="0"/>
        <v>510</v>
      </c>
      <c r="H18" s="589">
        <v>6</v>
      </c>
      <c r="I18" s="161">
        <f t="shared" si="1"/>
        <v>12</v>
      </c>
      <c r="J18" s="194"/>
      <c r="K18" s="217">
        <f t="shared" si="2"/>
        <v>51163994</v>
      </c>
      <c r="L18" s="217">
        <f t="shared" si="3"/>
        <v>12</v>
      </c>
      <c r="M18" s="217"/>
      <c r="N18" s="129"/>
    </row>
    <row r="19" spans="1:14" ht="18.75" customHeight="1">
      <c r="A19" s="154">
        <v>61</v>
      </c>
      <c r="B19" s="163" t="s">
        <v>441</v>
      </c>
      <c r="C19" s="156" t="s">
        <v>145</v>
      </c>
      <c r="D19" s="157"/>
      <c r="E19" s="581">
        <v>361</v>
      </c>
      <c r="F19" s="582">
        <v>142</v>
      </c>
      <c r="G19" s="295">
        <f t="shared" si="0"/>
        <v>503</v>
      </c>
      <c r="H19" s="589">
        <v>7</v>
      </c>
      <c r="I19" s="161">
        <f t="shared" si="1"/>
        <v>13</v>
      </c>
      <c r="J19" s="194"/>
      <c r="K19" s="217">
        <f t="shared" si="2"/>
        <v>50441993</v>
      </c>
      <c r="L19" s="217">
        <f t="shared" si="3"/>
        <v>13</v>
      </c>
      <c r="M19" s="217"/>
      <c r="N19" s="129"/>
    </row>
    <row r="20" spans="1:14" ht="18.75" customHeight="1">
      <c r="A20" s="162">
        <v>62</v>
      </c>
      <c r="B20" s="35" t="s">
        <v>359</v>
      </c>
      <c r="C20" s="57" t="s">
        <v>79</v>
      </c>
      <c r="D20" s="157"/>
      <c r="E20" s="581">
        <v>342</v>
      </c>
      <c r="F20" s="582">
        <v>150</v>
      </c>
      <c r="G20" s="159">
        <f t="shared" si="0"/>
        <v>492</v>
      </c>
      <c r="H20" s="589">
        <v>8</v>
      </c>
      <c r="I20" s="161">
        <f t="shared" si="1"/>
        <v>14</v>
      </c>
      <c r="J20" s="194"/>
      <c r="K20" s="217">
        <f t="shared" si="2"/>
        <v>49349992</v>
      </c>
      <c r="L20" s="217">
        <f t="shared" si="3"/>
        <v>14</v>
      </c>
      <c r="M20" s="217"/>
      <c r="N20" s="129"/>
    </row>
    <row r="21" spans="1:14" ht="18.75" customHeight="1">
      <c r="A21" s="154">
        <v>63</v>
      </c>
      <c r="B21" s="163" t="s">
        <v>290</v>
      </c>
      <c r="C21" s="206" t="s">
        <v>289</v>
      </c>
      <c r="D21" s="157"/>
      <c r="E21" s="581">
        <v>326</v>
      </c>
      <c r="F21" s="582">
        <v>162</v>
      </c>
      <c r="G21" s="159">
        <f t="shared" si="0"/>
        <v>488</v>
      </c>
      <c r="H21" s="589">
        <v>11</v>
      </c>
      <c r="I21" s="161">
        <f t="shared" si="1"/>
        <v>15</v>
      </c>
      <c r="J21" s="194"/>
      <c r="K21" s="217">
        <f t="shared" si="2"/>
        <v>48961989</v>
      </c>
      <c r="L21" s="217">
        <f t="shared" si="3"/>
        <v>15</v>
      </c>
      <c r="M21" s="217"/>
      <c r="N21" s="129"/>
    </row>
    <row r="22" spans="1:14" ht="18.75" customHeight="1">
      <c r="A22" s="162">
        <v>64</v>
      </c>
      <c r="B22" s="195" t="s">
        <v>236</v>
      </c>
      <c r="C22" s="196" t="s">
        <v>235</v>
      </c>
      <c r="D22" s="197">
        <v>0.4513888888888889</v>
      </c>
      <c r="E22" s="583">
        <v>348</v>
      </c>
      <c r="F22" s="584">
        <v>134</v>
      </c>
      <c r="G22" s="200">
        <f t="shared" si="0"/>
        <v>482</v>
      </c>
      <c r="H22" s="589">
        <v>14</v>
      </c>
      <c r="I22" s="161">
        <f t="shared" si="1"/>
        <v>16</v>
      </c>
      <c r="J22" s="194"/>
      <c r="K22" s="217">
        <f t="shared" si="2"/>
        <v>48333986</v>
      </c>
      <c r="L22" s="217">
        <f t="shared" si="3"/>
        <v>16</v>
      </c>
      <c r="M22" s="217"/>
      <c r="N22" s="129"/>
    </row>
    <row r="23" spans="1:14" ht="18.75" customHeight="1">
      <c r="A23" s="154">
        <v>65</v>
      </c>
      <c r="B23" s="205" t="s">
        <v>296</v>
      </c>
      <c r="C23" s="206" t="s">
        <v>78</v>
      </c>
      <c r="D23" s="157"/>
      <c r="E23" s="581">
        <v>345</v>
      </c>
      <c r="F23" s="582">
        <v>135</v>
      </c>
      <c r="G23" s="159">
        <f t="shared" si="0"/>
        <v>480</v>
      </c>
      <c r="H23" s="590">
        <v>5</v>
      </c>
      <c r="I23" s="161">
        <f t="shared" si="1"/>
        <v>17</v>
      </c>
      <c r="J23" s="94"/>
      <c r="K23" s="217">
        <f t="shared" si="2"/>
        <v>48134995</v>
      </c>
      <c r="L23" s="217">
        <f t="shared" si="3"/>
        <v>17</v>
      </c>
      <c r="M23" s="217"/>
      <c r="N23" s="129"/>
    </row>
    <row r="24" spans="1:14" ht="18.75" customHeight="1">
      <c r="A24" s="162">
        <v>66</v>
      </c>
      <c r="B24" s="205" t="s">
        <v>591</v>
      </c>
      <c r="C24" s="206" t="s">
        <v>97</v>
      </c>
      <c r="D24" s="157"/>
      <c r="E24" s="585">
        <v>339</v>
      </c>
      <c r="F24" s="582">
        <v>134</v>
      </c>
      <c r="G24" s="159">
        <f t="shared" si="0"/>
        <v>473</v>
      </c>
      <c r="H24" s="591">
        <v>14</v>
      </c>
      <c r="I24" s="161">
        <f t="shared" si="1"/>
        <v>18</v>
      </c>
      <c r="J24" s="94"/>
      <c r="K24" s="217">
        <f t="shared" si="2"/>
        <v>47433986</v>
      </c>
      <c r="L24" s="217">
        <f t="shared" si="3"/>
        <v>18</v>
      </c>
      <c r="M24" s="217"/>
      <c r="N24" s="129"/>
    </row>
    <row r="25" spans="1:14" ht="18.75" customHeight="1">
      <c r="A25" s="154">
        <v>67</v>
      </c>
      <c r="B25" s="277" t="s">
        <v>237</v>
      </c>
      <c r="C25" s="276" t="s">
        <v>238</v>
      </c>
      <c r="D25" s="157"/>
      <c r="E25" s="585">
        <v>329</v>
      </c>
      <c r="F25" s="582">
        <v>142</v>
      </c>
      <c r="G25" s="159">
        <f t="shared" si="0"/>
        <v>471</v>
      </c>
      <c r="H25" s="591">
        <v>8</v>
      </c>
      <c r="I25" s="161">
        <f t="shared" si="1"/>
        <v>19</v>
      </c>
      <c r="J25" s="94"/>
      <c r="K25" s="217">
        <f t="shared" si="2"/>
        <v>47241992</v>
      </c>
      <c r="L25" s="217">
        <f t="shared" si="3"/>
        <v>19</v>
      </c>
      <c r="M25" s="217"/>
      <c r="N25" s="129"/>
    </row>
    <row r="26" spans="1:14" ht="18.75" customHeight="1">
      <c r="A26" s="162">
        <v>68</v>
      </c>
      <c r="B26" s="277" t="s">
        <v>240</v>
      </c>
      <c r="C26" s="276" t="s">
        <v>41</v>
      </c>
      <c r="D26" s="157"/>
      <c r="E26" s="585">
        <v>341</v>
      </c>
      <c r="F26" s="582">
        <v>130</v>
      </c>
      <c r="G26" s="159">
        <f t="shared" si="0"/>
        <v>471</v>
      </c>
      <c r="H26" s="591">
        <v>12</v>
      </c>
      <c r="I26" s="161">
        <f t="shared" si="1"/>
        <v>20</v>
      </c>
      <c r="J26" s="94"/>
      <c r="K26" s="217">
        <f t="shared" si="2"/>
        <v>47229988</v>
      </c>
      <c r="L26" s="217">
        <f t="shared" si="3"/>
        <v>20</v>
      </c>
      <c r="M26" s="217"/>
      <c r="N26" s="129"/>
    </row>
    <row r="27" spans="1:14" ht="18.75" customHeight="1">
      <c r="A27" s="154">
        <v>69</v>
      </c>
      <c r="B27" s="205" t="s">
        <v>234</v>
      </c>
      <c r="C27" s="206" t="s">
        <v>43</v>
      </c>
      <c r="D27" s="157"/>
      <c r="E27" s="585">
        <v>313</v>
      </c>
      <c r="F27" s="582">
        <v>147</v>
      </c>
      <c r="G27" s="159">
        <f t="shared" si="0"/>
        <v>460</v>
      </c>
      <c r="H27" s="591">
        <v>13</v>
      </c>
      <c r="I27" s="161">
        <f t="shared" si="1"/>
        <v>21</v>
      </c>
      <c r="J27" s="94"/>
      <c r="K27" s="217">
        <f t="shared" si="2"/>
        <v>46146987</v>
      </c>
      <c r="L27" s="217">
        <f t="shared" si="3"/>
        <v>21</v>
      </c>
      <c r="M27" s="217"/>
      <c r="N27" s="129"/>
    </row>
    <row r="28" spans="1:14" ht="18.75" customHeight="1">
      <c r="A28" s="162">
        <v>70</v>
      </c>
      <c r="B28" s="277" t="s">
        <v>357</v>
      </c>
      <c r="C28" s="276" t="s">
        <v>355</v>
      </c>
      <c r="D28" s="157"/>
      <c r="E28" s="585" t="s">
        <v>602</v>
      </c>
      <c r="F28" s="582">
        <v>1</v>
      </c>
      <c r="G28" s="159"/>
      <c r="H28" s="591"/>
      <c r="I28" s="161">
        <f t="shared" si="1"/>
      </c>
      <c r="J28" s="94"/>
      <c r="K28" s="217">
        <f t="shared" si="2"/>
      </c>
      <c r="L28" s="217">
        <f t="shared" si="3"/>
      </c>
      <c r="M28" s="217"/>
      <c r="N28" s="129"/>
    </row>
    <row r="29" spans="1:14" ht="18.75" customHeight="1">
      <c r="A29" s="154">
        <v>71</v>
      </c>
      <c r="B29" s="205" t="s">
        <v>391</v>
      </c>
      <c r="C29" s="206" t="s">
        <v>386</v>
      </c>
      <c r="D29" s="157"/>
      <c r="E29" s="585" t="s">
        <v>602</v>
      </c>
      <c r="F29" s="582">
        <v>1</v>
      </c>
      <c r="G29" s="159"/>
      <c r="H29" s="591"/>
      <c r="I29" s="161">
        <f t="shared" si="1"/>
      </c>
      <c r="J29" s="94"/>
      <c r="K29" s="217">
        <f t="shared" si="2"/>
      </c>
      <c r="L29" s="217">
        <f t="shared" si="3"/>
      </c>
      <c r="M29" s="217"/>
      <c r="N29" s="129"/>
    </row>
    <row r="30" spans="1:14" ht="18.75" customHeight="1">
      <c r="A30" s="168">
        <v>72</v>
      </c>
      <c r="B30" s="321" t="s">
        <v>52</v>
      </c>
      <c r="C30" s="573" t="s">
        <v>588</v>
      </c>
      <c r="D30" s="169"/>
      <c r="E30" s="586"/>
      <c r="F30" s="587">
        <v>1</v>
      </c>
      <c r="G30" s="298"/>
      <c r="H30" s="592"/>
      <c r="I30" s="204">
        <f t="shared" si="1"/>
      </c>
      <c r="J30" s="94"/>
      <c r="K30" s="217">
        <f t="shared" si="2"/>
      </c>
      <c r="L30" s="217">
        <f t="shared" si="3"/>
      </c>
      <c r="M30" s="217"/>
      <c r="N30" s="129"/>
    </row>
    <row r="31" spans="5:13" ht="12.75" customHeight="1">
      <c r="E31" s="193"/>
      <c r="F31" s="193"/>
      <c r="G31" s="193"/>
      <c r="H31" s="193"/>
      <c r="J31" s="94"/>
      <c r="K31" s="94"/>
      <c r="L31" s="94"/>
      <c r="M31" s="94"/>
    </row>
    <row r="32" spans="1:13" ht="12.75" customHeight="1">
      <c r="A32" s="207" t="s">
        <v>53</v>
      </c>
      <c r="E32" s="193"/>
      <c r="F32" s="193"/>
      <c r="G32" s="193"/>
      <c r="H32" s="193"/>
      <c r="J32" s="94"/>
      <c r="K32" s="94"/>
      <c r="L32" s="94"/>
      <c r="M32" s="94"/>
    </row>
    <row r="33" spans="10:13" ht="12.75" customHeight="1">
      <c r="J33" s="94"/>
      <c r="K33" s="94"/>
      <c r="L33" s="94"/>
      <c r="M33" s="94"/>
    </row>
    <row r="34" spans="1:13" ht="15.75">
      <c r="A34" s="244" t="s">
        <v>50</v>
      </c>
      <c r="M34" s="94"/>
    </row>
    <row r="35" spans="1:13" ht="12.75" customHeight="1">
      <c r="A35" t="s">
        <v>81</v>
      </c>
      <c r="M35" s="94"/>
    </row>
    <row r="36" ht="12.75" customHeight="1">
      <c r="M36" s="94"/>
    </row>
    <row r="37" ht="12.75">
      <c r="M37" s="94"/>
    </row>
    <row r="38" ht="12.75" customHeight="1"/>
    <row r="39" ht="12.75" customHeight="1"/>
    <row r="40" ht="12.75" customHeight="1"/>
    <row r="41" ht="12.75" customHeight="1"/>
  </sheetData>
  <sheetProtection password="CD4A" sheet="1"/>
  <mergeCells count="1">
    <mergeCell ref="A1:I1"/>
  </mergeCells>
  <conditionalFormatting sqref="J7:J22">
    <cfRule type="cellIs" priority="40" dxfId="7" operator="between" stopIfTrue="1">
      <formula>1</formula>
      <formula>8</formula>
    </cfRule>
    <cfRule type="cellIs" priority="41" dxfId="5" operator="greaterThanOrEqual" stopIfTrue="1">
      <formula>9</formula>
    </cfRule>
  </conditionalFormatting>
  <conditionalFormatting sqref="I7:I29">
    <cfRule type="cellIs" priority="28" dxfId="7" operator="between" stopIfTrue="1">
      <formula>1</formula>
      <formula>8</formula>
    </cfRule>
    <cfRule type="cellIs" priority="29" dxfId="5" operator="greaterThanOrEqual" stopIfTrue="1">
      <formula>9</formula>
    </cfRule>
  </conditionalFormatting>
  <conditionalFormatting sqref="I30">
    <cfRule type="cellIs" priority="30" dxfId="7" operator="between" stopIfTrue="1">
      <formula>1</formula>
      <formula>8</formula>
    </cfRule>
    <cfRule type="cellIs" priority="31" dxfId="5" operator="greaterThanOrEqual" stopIfTrue="1">
      <formula>9</formula>
    </cfRule>
  </conditionalFormatting>
  <conditionalFormatting sqref="G7:G30">
    <cfRule type="cellIs" priority="13" dxfId="5" operator="lessThan" stopIfTrue="1">
      <formula>500</formula>
    </cfRule>
    <cfRule type="cellIs" priority="14" dxfId="7" operator="between" stopIfTrue="1">
      <formula>501</formula>
      <formula>549</formula>
    </cfRule>
    <cfRule type="cellIs" priority="15" dxfId="1" operator="greaterThanOrEqual" stopIfTrue="1">
      <formula>550</formula>
    </cfRule>
  </conditionalFormatting>
  <conditionalFormatting sqref="F24:F30">
    <cfRule type="cellIs" priority="2" dxfId="58" operator="lessThan" stopIfTrue="1">
      <formula>150</formula>
    </cfRule>
    <cfRule type="cellIs" priority="3" dxfId="7" operator="between" stopIfTrue="1">
      <formula>150</formula>
      <formula>179</formula>
    </cfRule>
    <cfRule type="cellIs" priority="4" dxfId="1" operator="greaterThanOrEqual" stopIfTrue="1">
      <formula>180</formula>
    </cfRule>
  </conditionalFormatting>
  <conditionalFormatting sqref="F7:F23">
    <cfRule type="cellIs" priority="5" dxfId="58" operator="lessThan" stopIfTrue="1">
      <formula>140</formula>
    </cfRule>
    <cfRule type="cellIs" priority="6" dxfId="7" operator="between" stopIfTrue="1">
      <formula>140</formula>
      <formula>199</formula>
    </cfRule>
    <cfRule type="cellIs" priority="7" dxfId="1" operator="greaterThanOrEqual" stopIfTrue="1">
      <formula>200</formula>
    </cfRule>
  </conditionalFormatting>
  <conditionalFormatting sqref="E7:E23">
    <cfRule type="cellIs" priority="8" dxfId="58" operator="lessThan" stopIfTrue="1">
      <formula>360</formula>
    </cfRule>
    <cfRule type="cellIs" priority="9" dxfId="7" operator="between" stopIfTrue="1">
      <formula>360</formula>
      <formula>399</formula>
    </cfRule>
    <cfRule type="cellIs" priority="10" dxfId="1" operator="greaterThanOrEqual" stopIfTrue="1">
      <formula>400</formula>
    </cfRule>
  </conditionalFormatting>
  <conditionalFormatting sqref="E7:F30">
    <cfRule type="cellIs" priority="11" dxfId="467" operator="equal" stopIfTrue="1">
      <formula>""</formula>
    </cfRule>
  </conditionalFormatting>
  <conditionalFormatting sqref="H7:H30">
    <cfRule type="cellIs" priority="1" dxfId="467" operator="equal" stopIfTrue="1">
      <formula>""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PageLayoutView="50" workbookViewId="0" topLeftCell="A7">
      <selection activeCell="AA22" sqref="AA22:AB22"/>
    </sheetView>
  </sheetViews>
  <sheetFormatPr defaultColWidth="11.421875" defaultRowHeight="12.75"/>
  <cols>
    <col min="1" max="1" width="23.7109375" style="407" customWidth="1"/>
    <col min="2" max="5" width="6.57421875" style="407" customWidth="1"/>
    <col min="6" max="9" width="4.140625" style="407" customWidth="1"/>
    <col min="10" max="10" width="23.7109375" style="407" customWidth="1"/>
    <col min="11" max="14" width="6.57421875" style="407" customWidth="1"/>
    <col min="15" max="15" width="4.140625" style="407" customWidth="1"/>
    <col min="16" max="16" width="4.7109375" style="407" customWidth="1"/>
    <col min="17" max="17" width="4.140625" style="391" customWidth="1"/>
    <col min="18" max="18" width="11.421875" style="407" customWidth="1"/>
    <col min="19" max="26" width="5.7109375" style="407" hidden="1" customWidth="1"/>
    <col min="27" max="16384" width="11.421875" style="407" customWidth="1"/>
  </cols>
  <sheetData>
    <row r="1" spans="1:25" ht="26.25">
      <c r="A1" s="439" t="s">
        <v>480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2"/>
      <c r="S1" s="2"/>
      <c r="T1" s="2"/>
      <c r="U1" s="2"/>
      <c r="V1" s="2"/>
      <c r="W1" s="2"/>
      <c r="X1" s="2"/>
      <c r="Y1" s="2"/>
    </row>
    <row r="2" spans="1:25" ht="35.25">
      <c r="A2" s="1"/>
      <c r="B2" s="2"/>
      <c r="C2" s="2"/>
      <c r="D2" s="2"/>
      <c r="E2" s="2"/>
      <c r="F2" s="440"/>
      <c r="G2" s="2"/>
      <c r="H2" s="2"/>
      <c r="I2" s="2"/>
      <c r="J2" s="2"/>
      <c r="K2" s="2"/>
      <c r="L2" s="2"/>
      <c r="M2" s="2"/>
      <c r="N2" s="2"/>
      <c r="O2" s="2"/>
      <c r="P2" s="2"/>
      <c r="Q2" s="392"/>
      <c r="R2" s="2"/>
      <c r="S2" s="2"/>
      <c r="T2" s="2"/>
      <c r="U2" s="2"/>
      <c r="V2" s="2"/>
      <c r="W2" s="2"/>
      <c r="X2" s="2"/>
      <c r="Y2" s="2"/>
    </row>
    <row r="3" spans="1:16" ht="15">
      <c r="A3" s="395" t="s">
        <v>476</v>
      </c>
      <c r="B3" s="396"/>
      <c r="C3" s="396"/>
      <c r="D3" s="396"/>
      <c r="E3" s="396"/>
      <c r="F3" s="397"/>
      <c r="G3" s="391"/>
      <c r="H3" s="391"/>
      <c r="I3" s="391"/>
      <c r="J3" s="395" t="s">
        <v>126</v>
      </c>
      <c r="K3" s="391"/>
      <c r="L3" s="391"/>
      <c r="M3" s="391"/>
      <c r="N3" s="391"/>
      <c r="O3" s="391"/>
      <c r="P3" s="391"/>
    </row>
    <row r="4" spans="1:16" ht="15">
      <c r="A4" s="399" t="s">
        <v>35</v>
      </c>
      <c r="B4" s="400" t="s">
        <v>36</v>
      </c>
      <c r="C4" s="400" t="s">
        <v>37</v>
      </c>
      <c r="D4" s="400" t="s">
        <v>38</v>
      </c>
      <c r="E4" s="400" t="s">
        <v>39</v>
      </c>
      <c r="F4" s="401" t="s">
        <v>40</v>
      </c>
      <c r="G4" s="391"/>
      <c r="H4" s="405" t="s">
        <v>44</v>
      </c>
      <c r="I4" s="405"/>
      <c r="J4" s="403" t="s">
        <v>138</v>
      </c>
      <c r="K4" s="391"/>
      <c r="L4" s="391"/>
      <c r="M4" s="391"/>
      <c r="N4" s="391"/>
      <c r="O4" s="391"/>
      <c r="P4" s="391"/>
    </row>
    <row r="5" spans="1:16" ht="15" customHeight="1">
      <c r="A5" s="96" t="s">
        <v>442</v>
      </c>
      <c r="B5" s="594">
        <v>77</v>
      </c>
      <c r="C5" s="594">
        <v>18</v>
      </c>
      <c r="D5" s="594">
        <v>6</v>
      </c>
      <c r="E5" s="98">
        <f>SUM(B5:C5)</f>
        <v>95</v>
      </c>
      <c r="F5" s="227">
        <f>IF(E5&gt;E10,1,IF(E5&lt;E10,0,0.5))</f>
        <v>0</v>
      </c>
      <c r="G5" s="671">
        <f>SUM(F5:F8)</f>
        <v>1</v>
      </c>
      <c r="H5" s="669">
        <v>0</v>
      </c>
      <c r="I5" s="99"/>
      <c r="J5" s="403"/>
      <c r="K5" s="391"/>
      <c r="L5" s="391"/>
      <c r="M5" s="391"/>
      <c r="N5" s="391"/>
      <c r="O5" s="391"/>
      <c r="P5" s="391"/>
    </row>
    <row r="6" spans="1:16" ht="15" customHeight="1">
      <c r="A6" s="404" t="str">
        <f>IF(ISERROR(INDEX('Ju 120'!$C$7:$C$30,MATCH(Fin_Ju!A5,VLJunioren,0))),"",INDEX('Ju 120'!$C$7:$C$30,MATCH(Fin_Ju!A5,VLJunioren,0)))</f>
        <v>Dresdner SV 1910</v>
      </c>
      <c r="B6" s="594">
        <v>98</v>
      </c>
      <c r="C6" s="594">
        <v>45</v>
      </c>
      <c r="D6" s="594">
        <v>1</v>
      </c>
      <c r="E6" s="98">
        <f>SUM(B6:C6)</f>
        <v>143</v>
      </c>
      <c r="F6" s="227">
        <f>IF(E6&gt;E11,1,IF(E6&lt;E11,0,0.5))</f>
        <v>1</v>
      </c>
      <c r="G6" s="663"/>
      <c r="H6" s="678"/>
      <c r="I6" s="100"/>
      <c r="J6" s="403"/>
      <c r="K6" s="391"/>
      <c r="L6" s="391"/>
      <c r="M6" s="391"/>
      <c r="N6" s="391"/>
      <c r="O6" s="391"/>
      <c r="P6" s="391"/>
    </row>
    <row r="7" spans="1:16" ht="15" customHeight="1">
      <c r="A7" s="666">
        <f>SUM(E5:E8)</f>
        <v>484</v>
      </c>
      <c r="B7" s="594">
        <v>102</v>
      </c>
      <c r="C7" s="594">
        <v>24</v>
      </c>
      <c r="D7" s="594">
        <v>3</v>
      </c>
      <c r="E7" s="98">
        <f>SUM(B7:C7)</f>
        <v>126</v>
      </c>
      <c r="F7" s="227">
        <f>IF(E7&gt;E12,1,IF(E7&lt;E12,0,0.5))</f>
        <v>0</v>
      </c>
      <c r="G7" s="663"/>
      <c r="H7" s="678"/>
      <c r="I7" s="100"/>
      <c r="J7" s="403"/>
      <c r="K7" s="391"/>
      <c r="L7" s="391"/>
      <c r="M7" s="391"/>
      <c r="N7" s="391"/>
      <c r="O7" s="391"/>
      <c r="P7" s="391"/>
    </row>
    <row r="8" spans="1:16" ht="15" customHeight="1">
      <c r="A8" s="667"/>
      <c r="B8" s="594">
        <v>85</v>
      </c>
      <c r="C8" s="594">
        <v>35</v>
      </c>
      <c r="D8" s="594">
        <v>4</v>
      </c>
      <c r="E8" s="98">
        <f>SUM(B8:C8)</f>
        <v>120</v>
      </c>
      <c r="F8" s="227">
        <f>IF(E8&gt;E13,1,IF(E8&lt;E13,0,0.5))</f>
        <v>0</v>
      </c>
      <c r="G8" s="663"/>
      <c r="H8" s="679"/>
      <c r="I8" s="100"/>
      <c r="J8" s="403"/>
      <c r="K8" s="391"/>
      <c r="L8" s="391"/>
      <c r="M8" s="391"/>
      <c r="N8" s="391"/>
      <c r="O8" s="391"/>
      <c r="P8" s="391"/>
    </row>
    <row r="9" spans="1:16" ht="15" customHeight="1">
      <c r="A9" s="680" t="s">
        <v>58</v>
      </c>
      <c r="B9" s="681"/>
      <c r="C9" s="681"/>
      <c r="D9" s="681"/>
      <c r="E9" s="681"/>
      <c r="F9" s="681"/>
      <c r="G9" s="681"/>
      <c r="H9" s="682"/>
      <c r="I9" s="441"/>
      <c r="J9" s="403"/>
      <c r="K9" s="391"/>
      <c r="L9" s="391"/>
      <c r="M9" s="391"/>
      <c r="N9" s="391"/>
      <c r="O9" s="391"/>
      <c r="P9" s="391"/>
    </row>
    <row r="10" spans="1:17" ht="15" customHeight="1">
      <c r="A10" s="234" t="s">
        <v>291</v>
      </c>
      <c r="B10" s="594">
        <v>102</v>
      </c>
      <c r="C10" s="594">
        <v>49</v>
      </c>
      <c r="D10" s="594">
        <v>1</v>
      </c>
      <c r="E10" s="98">
        <f>SUM(B10:C10)</f>
        <v>151</v>
      </c>
      <c r="F10" s="227">
        <f>IF(E10&gt;E5,1,IF(E10&lt;E5,0,0.5))</f>
        <v>1</v>
      </c>
      <c r="G10" s="671">
        <f>SUM(F10:F13)</f>
        <v>3</v>
      </c>
      <c r="H10" s="669">
        <v>0</v>
      </c>
      <c r="I10" s="324"/>
      <c r="J10" s="676" t="s">
        <v>141</v>
      </c>
      <c r="K10" s="676"/>
      <c r="L10" s="676"/>
      <c r="M10" s="676"/>
      <c r="N10" s="676"/>
      <c r="O10" s="676"/>
      <c r="P10" s="676"/>
      <c r="Q10" s="676"/>
    </row>
    <row r="11" spans="1:17" ht="15" customHeight="1">
      <c r="A11" s="404" t="str">
        <f>IF(ISERROR(INDEX('Ju 120'!$C$7:$C$30,MATCH(Fin_Ju!A10,VLJunioren,0))),"",INDEX('Ju 120'!$C$7:$C$30,MATCH(Fin_Ju!A10,VLJunioren,0)))</f>
        <v>Baruther SV 90</v>
      </c>
      <c r="B11" s="594">
        <v>91</v>
      </c>
      <c r="C11" s="594">
        <v>34</v>
      </c>
      <c r="D11" s="594">
        <v>2</v>
      </c>
      <c r="E11" s="98">
        <f>SUM(B11:C11)</f>
        <v>125</v>
      </c>
      <c r="F11" s="227">
        <f>IF(E11&gt;E6,1,IF(E11&lt;E6,0,0.5))</f>
        <v>0</v>
      </c>
      <c r="G11" s="663"/>
      <c r="H11" s="678"/>
      <c r="I11" s="325"/>
      <c r="J11" s="676"/>
      <c r="K11" s="676"/>
      <c r="L11" s="676"/>
      <c r="M11" s="676"/>
      <c r="N11" s="676"/>
      <c r="O11" s="676"/>
      <c r="P11" s="676"/>
      <c r="Q11" s="676"/>
    </row>
    <row r="12" spans="1:17" ht="15" customHeight="1">
      <c r="A12" s="666">
        <f>SUM(E10:E13)</f>
        <v>549</v>
      </c>
      <c r="B12" s="594">
        <v>86</v>
      </c>
      <c r="C12" s="594">
        <v>61</v>
      </c>
      <c r="D12" s="594">
        <v>1</v>
      </c>
      <c r="E12" s="98">
        <f>SUM(B12:C12)</f>
        <v>147</v>
      </c>
      <c r="F12" s="227">
        <f>IF(E12&gt;E7,1,IF(E12&lt;E7,0,0.5))</f>
        <v>1</v>
      </c>
      <c r="G12" s="663"/>
      <c r="H12" s="678"/>
      <c r="I12" s="325"/>
      <c r="J12" s="399"/>
      <c r="K12" s="399"/>
      <c r="L12" s="399"/>
      <c r="M12" s="399"/>
      <c r="N12" s="399"/>
      <c r="O12" s="399"/>
      <c r="P12" s="399"/>
      <c r="Q12" s="399"/>
    </row>
    <row r="13" spans="1:26" ht="15" customHeight="1">
      <c r="A13" s="667"/>
      <c r="B13" s="594">
        <v>92</v>
      </c>
      <c r="C13" s="594">
        <v>34</v>
      </c>
      <c r="D13" s="594">
        <v>2</v>
      </c>
      <c r="E13" s="98">
        <f>SUM(B13:C13)</f>
        <v>126</v>
      </c>
      <c r="F13" s="227">
        <f>IF(E13&gt;E8,1,IF(E13&lt;E8,0,0.5))</f>
        <v>1</v>
      </c>
      <c r="G13" s="663"/>
      <c r="H13" s="679"/>
      <c r="I13" s="325"/>
      <c r="J13" s="442" t="s">
        <v>35</v>
      </c>
      <c r="K13" s="443" t="s">
        <v>36</v>
      </c>
      <c r="L13" s="443" t="s">
        <v>37</v>
      </c>
      <c r="M13" s="443" t="s">
        <v>38</v>
      </c>
      <c r="N13" s="443" t="s">
        <v>39</v>
      </c>
      <c r="O13" s="444" t="s">
        <v>40</v>
      </c>
      <c r="P13" s="442"/>
      <c r="Q13" s="445" t="s">
        <v>44</v>
      </c>
      <c r="S13" s="407" t="s">
        <v>221</v>
      </c>
      <c r="T13" s="407" t="s">
        <v>221</v>
      </c>
      <c r="U13" s="407" t="s">
        <v>221</v>
      </c>
      <c r="V13" s="407" t="s">
        <v>221</v>
      </c>
      <c r="W13" s="407" t="s">
        <v>40</v>
      </c>
      <c r="X13" s="407" t="s">
        <v>40</v>
      </c>
      <c r="Y13" s="407" t="s">
        <v>40</v>
      </c>
      <c r="Z13" s="407" t="s">
        <v>40</v>
      </c>
    </row>
    <row r="14" spans="1:26" ht="15" customHeight="1">
      <c r="A14" s="391"/>
      <c r="B14" s="396"/>
      <c r="C14" s="396"/>
      <c r="D14" s="396"/>
      <c r="E14" s="396"/>
      <c r="F14" s="397"/>
      <c r="G14" s="391"/>
      <c r="H14" s="391"/>
      <c r="I14" s="399"/>
      <c r="J14" s="96" t="s">
        <v>291</v>
      </c>
      <c r="K14" s="97">
        <v>95</v>
      </c>
      <c r="L14" s="98">
        <f>N14-K14</f>
        <v>63</v>
      </c>
      <c r="M14" s="97">
        <v>0</v>
      </c>
      <c r="N14" s="97">
        <v>158</v>
      </c>
      <c r="O14" s="227">
        <f>W14</f>
        <v>3</v>
      </c>
      <c r="P14" s="671">
        <f>SUM(O14:O17)</f>
        <v>9</v>
      </c>
      <c r="Q14" s="665"/>
      <c r="S14" s="407">
        <f aca="true" t="shared" si="0" ref="S14:S29">N14</f>
        <v>158</v>
      </c>
      <c r="T14" s="407">
        <f>N18</f>
        <v>127</v>
      </c>
      <c r="U14" s="407">
        <f>N22</f>
        <v>122</v>
      </c>
      <c r="V14" s="407">
        <f>N26</f>
        <v>164</v>
      </c>
      <c r="W14" s="407">
        <f>IF(S14="","",5-_xlfn.RANK.AVG(S14,$S14:$V14,0))</f>
        <v>3</v>
      </c>
      <c r="X14" s="407">
        <f aca="true" t="shared" si="1" ref="X14:Z17">IF(T14="","",5-_xlfn.RANK.AVG(T14,$S14:$V14,0))</f>
        <v>2</v>
      </c>
      <c r="Y14" s="407">
        <f t="shared" si="1"/>
        <v>1</v>
      </c>
      <c r="Z14" s="407">
        <f t="shared" si="1"/>
        <v>4</v>
      </c>
    </row>
    <row r="15" spans="1:26" ht="15" customHeight="1">
      <c r="A15" s="234" t="s">
        <v>358</v>
      </c>
      <c r="B15" s="594">
        <v>92</v>
      </c>
      <c r="C15" s="594">
        <v>50</v>
      </c>
      <c r="D15" s="594">
        <v>1</v>
      </c>
      <c r="E15" s="98">
        <f>SUM(B15:C15)</f>
        <v>142</v>
      </c>
      <c r="F15" s="227">
        <f>IF(E15&gt;E20,1,IF(E15&lt;E20,0,0.5))</f>
        <v>1</v>
      </c>
      <c r="G15" s="671">
        <f>SUM(F15:F18)</f>
        <v>4</v>
      </c>
      <c r="H15" s="669"/>
      <c r="I15" s="101"/>
      <c r="J15" s="404" t="str">
        <f>IF(ISERROR(INDEX('Ju 120'!$C$7:$C$30,MATCH(Fin_Ju!J14,VLJunioren,0))),"",INDEX('Ju 120'!$C$7:$C$30,MATCH(Fin_Ju!J14,VLJunioren,0)))</f>
        <v>Baruther SV 90</v>
      </c>
      <c r="K15" s="97">
        <v>85</v>
      </c>
      <c r="L15" s="98">
        <f aca="true" t="shared" si="2" ref="L15:L29">N15-K15</f>
        <v>34</v>
      </c>
      <c r="M15" s="97">
        <v>2</v>
      </c>
      <c r="N15" s="97">
        <v>119</v>
      </c>
      <c r="O15" s="227">
        <f>W15</f>
        <v>1</v>
      </c>
      <c r="P15" s="663"/>
      <c r="Q15" s="665"/>
      <c r="R15" s="238"/>
      <c r="S15" s="407">
        <f t="shared" si="0"/>
        <v>119</v>
      </c>
      <c r="T15" s="407">
        <f>N19</f>
        <v>139</v>
      </c>
      <c r="U15" s="407">
        <f>N23</f>
        <v>143</v>
      </c>
      <c r="V15" s="407">
        <f>N27</f>
        <v>136</v>
      </c>
      <c r="W15" s="407">
        <f>IF(S15="","",5-_xlfn.RANK.AVG(S15,$S15:$V15,0))</f>
        <v>1</v>
      </c>
      <c r="X15" s="407">
        <f t="shared" si="1"/>
        <v>3</v>
      </c>
      <c r="Y15" s="407">
        <f t="shared" si="1"/>
        <v>4</v>
      </c>
      <c r="Z15" s="407">
        <f t="shared" si="1"/>
        <v>2</v>
      </c>
    </row>
    <row r="16" spans="1:26" ht="15" customHeight="1">
      <c r="A16" s="404" t="str">
        <f>IF(ISERROR(INDEX('Ju 120'!$C$7:$C$30,MATCH(Fin_Ju!A15,VLJunioren,0))),"",INDEX('Ju 120'!$C$7:$C$30,MATCH(Fin_Ju!A15,VLJunioren,0)))</f>
        <v>SSV Stahl Rietschen</v>
      </c>
      <c r="B16" s="594">
        <v>99</v>
      </c>
      <c r="C16" s="594">
        <v>53</v>
      </c>
      <c r="D16" s="594">
        <v>0</v>
      </c>
      <c r="E16" s="98">
        <f>SUM(B16:C16)</f>
        <v>152</v>
      </c>
      <c r="F16" s="227">
        <f>IF(E16&gt;E21,1,IF(E16&lt;E21,0,0.5))</f>
        <v>1</v>
      </c>
      <c r="G16" s="663"/>
      <c r="H16" s="678"/>
      <c r="I16" s="381"/>
      <c r="J16" s="666">
        <f>SUM(N14:N17)</f>
        <v>536</v>
      </c>
      <c r="K16" s="97">
        <v>79</v>
      </c>
      <c r="L16" s="98">
        <f t="shared" si="2"/>
        <v>34</v>
      </c>
      <c r="M16" s="97">
        <v>0</v>
      </c>
      <c r="N16" s="97">
        <v>113</v>
      </c>
      <c r="O16" s="227">
        <f>W16</f>
        <v>2</v>
      </c>
      <c r="P16" s="663"/>
      <c r="Q16" s="665"/>
      <c r="R16" s="621" t="s">
        <v>608</v>
      </c>
      <c r="S16" s="407">
        <f t="shared" si="0"/>
        <v>113</v>
      </c>
      <c r="T16" s="407">
        <f>N20</f>
        <v>107</v>
      </c>
      <c r="U16" s="407">
        <f>N24</f>
        <v>140</v>
      </c>
      <c r="V16" s="407">
        <f>N28</f>
        <v>152</v>
      </c>
      <c r="W16" s="407">
        <f>IF(S16="","",5-_xlfn.RANK.AVG(S16,$S16:$V16,0))</f>
        <v>2</v>
      </c>
      <c r="X16" s="407">
        <f t="shared" si="1"/>
        <v>1</v>
      </c>
      <c r="Y16" s="407">
        <f t="shared" si="1"/>
        <v>3</v>
      </c>
      <c r="Z16" s="407">
        <f t="shared" si="1"/>
        <v>4</v>
      </c>
    </row>
    <row r="17" spans="1:26" ht="15" customHeight="1" thickBot="1">
      <c r="A17" s="666">
        <f>SUM(E15:E18)</f>
        <v>567</v>
      </c>
      <c r="B17" s="594">
        <v>91</v>
      </c>
      <c r="C17" s="594">
        <v>45</v>
      </c>
      <c r="D17" s="594">
        <v>3</v>
      </c>
      <c r="E17" s="98">
        <f>SUM(B17:C17)</f>
        <v>136</v>
      </c>
      <c r="F17" s="227">
        <f>IF(E17&gt;E22,1,IF(E17&lt;E22,0,0.5))</f>
        <v>1</v>
      </c>
      <c r="G17" s="663"/>
      <c r="H17" s="678"/>
      <c r="I17" s="381"/>
      <c r="J17" s="670"/>
      <c r="K17" s="382">
        <v>95</v>
      </c>
      <c r="L17" s="383">
        <f t="shared" si="2"/>
        <v>51</v>
      </c>
      <c r="M17" s="382">
        <v>1</v>
      </c>
      <c r="N17" s="382">
        <v>146</v>
      </c>
      <c r="O17" s="227">
        <f>W17</f>
        <v>3</v>
      </c>
      <c r="P17" s="668"/>
      <c r="Q17" s="669"/>
      <c r="R17" s="238"/>
      <c r="S17" s="407">
        <f t="shared" si="0"/>
        <v>146</v>
      </c>
      <c r="T17" s="407">
        <f>N21</f>
        <v>126</v>
      </c>
      <c r="U17" s="407">
        <f>N25</f>
        <v>148</v>
      </c>
      <c r="V17" s="407">
        <f>N29</f>
        <v>140</v>
      </c>
      <c r="W17" s="407">
        <f>IF(S17="","",5-_xlfn.RANK.AVG(S17,$S17:$V17,0))</f>
        <v>3</v>
      </c>
      <c r="X17" s="407">
        <f t="shared" si="1"/>
        <v>1</v>
      </c>
      <c r="Y17" s="407">
        <f t="shared" si="1"/>
        <v>4</v>
      </c>
      <c r="Z17" s="407">
        <f t="shared" si="1"/>
        <v>2</v>
      </c>
    </row>
    <row r="18" spans="1:19" ht="15" customHeight="1">
      <c r="A18" s="667"/>
      <c r="B18" s="594">
        <v>85</v>
      </c>
      <c r="C18" s="594">
        <v>52</v>
      </c>
      <c r="D18" s="594">
        <v>1</v>
      </c>
      <c r="E18" s="98">
        <f>SUM(B18:C18)</f>
        <v>137</v>
      </c>
      <c r="F18" s="227">
        <f>IF(E18&gt;E23,1,IF(E18&lt;E23,0,0.5))</f>
        <v>1</v>
      </c>
      <c r="G18" s="663"/>
      <c r="H18" s="679"/>
      <c r="I18" s="381"/>
      <c r="J18" s="385" t="s">
        <v>358</v>
      </c>
      <c r="K18" s="386">
        <v>91</v>
      </c>
      <c r="L18" s="387">
        <f t="shared" si="2"/>
        <v>36</v>
      </c>
      <c r="M18" s="386">
        <v>1</v>
      </c>
      <c r="N18" s="386">
        <v>127</v>
      </c>
      <c r="O18" s="389">
        <f>X14</f>
        <v>2</v>
      </c>
      <c r="P18" s="662">
        <f>SUM(O18:O21)</f>
        <v>7</v>
      </c>
      <c r="Q18" s="664"/>
      <c r="R18" s="238"/>
      <c r="S18" s="407">
        <f t="shared" si="0"/>
        <v>127</v>
      </c>
    </row>
    <row r="19" spans="1:19" ht="15" customHeight="1">
      <c r="A19" s="680" t="s">
        <v>59</v>
      </c>
      <c r="B19" s="681"/>
      <c r="C19" s="681"/>
      <c r="D19" s="681"/>
      <c r="E19" s="681"/>
      <c r="F19" s="681"/>
      <c r="G19" s="681"/>
      <c r="H19" s="682"/>
      <c r="I19" s="441"/>
      <c r="J19" s="404" t="str">
        <f>IF(ISERROR(INDEX('Ju 120'!$C$7:$C$30,MATCH(Fin_Ju!J18,VLJunioren,0))),"",INDEX('Ju 120'!$C$7:$C$30,MATCH(Fin_Ju!J18,VLJunioren,0)))</f>
        <v>SSV Stahl Rietschen</v>
      </c>
      <c r="K19" s="97">
        <v>94</v>
      </c>
      <c r="L19" s="98">
        <f t="shared" si="2"/>
        <v>45</v>
      </c>
      <c r="M19" s="97">
        <v>1</v>
      </c>
      <c r="N19" s="97">
        <v>139</v>
      </c>
      <c r="O19" s="227">
        <f>X15</f>
        <v>3</v>
      </c>
      <c r="P19" s="663"/>
      <c r="Q19" s="665"/>
      <c r="R19" s="238"/>
      <c r="S19" s="407">
        <f t="shared" si="0"/>
        <v>139</v>
      </c>
    </row>
    <row r="20" spans="1:19" ht="15" customHeight="1">
      <c r="A20" s="234" t="s">
        <v>395</v>
      </c>
      <c r="B20" s="594">
        <v>95</v>
      </c>
      <c r="C20" s="594">
        <v>35</v>
      </c>
      <c r="D20" s="594">
        <v>2</v>
      </c>
      <c r="E20" s="98">
        <f>SUM(B20:C20)</f>
        <v>130</v>
      </c>
      <c r="F20" s="227">
        <f>IF(E20&gt;E15,1,IF(E20&lt;E15,0,0.5))</f>
        <v>0</v>
      </c>
      <c r="G20" s="671">
        <f>SUM(F20:F23)</f>
        <v>0</v>
      </c>
      <c r="H20" s="669"/>
      <c r="I20" s="99"/>
      <c r="J20" s="666">
        <f>SUM(N18:N21)</f>
        <v>499</v>
      </c>
      <c r="K20" s="97">
        <v>81</v>
      </c>
      <c r="L20" s="98">
        <f t="shared" si="2"/>
        <v>26</v>
      </c>
      <c r="M20" s="97">
        <v>2</v>
      </c>
      <c r="N20" s="97">
        <v>107</v>
      </c>
      <c r="O20" s="227">
        <f>X16</f>
        <v>1</v>
      </c>
      <c r="P20" s="663"/>
      <c r="Q20" s="665"/>
      <c r="R20" s="238" t="s">
        <v>605</v>
      </c>
      <c r="S20" s="407">
        <f t="shared" si="0"/>
        <v>107</v>
      </c>
    </row>
    <row r="21" spans="1:19" ht="15" customHeight="1" thickBot="1">
      <c r="A21" s="404" t="str">
        <f>IF(ISERROR(INDEX('Ju 120'!$C$7:$C$30,MATCH(Fin_Ju!A20,VLJunioren,0))),"",INDEX('Ju 120'!$C$7:$C$30,MATCH(Fin_Ju!A20,VLJunioren,0)))</f>
        <v>KSV 1991 Freital</v>
      </c>
      <c r="B21" s="594">
        <v>84</v>
      </c>
      <c r="C21" s="594">
        <v>51</v>
      </c>
      <c r="D21" s="594">
        <v>0</v>
      </c>
      <c r="E21" s="98">
        <f>SUM(B21:C21)</f>
        <v>135</v>
      </c>
      <c r="F21" s="227">
        <f>IF(E21&gt;E16,1,IF(E21&lt;E16,0,0.5))</f>
        <v>0</v>
      </c>
      <c r="G21" s="663"/>
      <c r="H21" s="678"/>
      <c r="I21" s="100"/>
      <c r="J21" s="670"/>
      <c r="K21" s="382">
        <v>84</v>
      </c>
      <c r="L21" s="383">
        <f t="shared" si="2"/>
        <v>42</v>
      </c>
      <c r="M21" s="382">
        <v>2</v>
      </c>
      <c r="N21" s="382">
        <v>126</v>
      </c>
      <c r="O21" s="390">
        <f>X17</f>
        <v>1</v>
      </c>
      <c r="P21" s="668"/>
      <c r="Q21" s="669"/>
      <c r="R21" s="238"/>
      <c r="S21" s="407">
        <f t="shared" si="0"/>
        <v>126</v>
      </c>
    </row>
    <row r="22" spans="1:28" ht="15" customHeight="1">
      <c r="A22" s="666">
        <f>SUM(E20:E23)</f>
        <v>518</v>
      </c>
      <c r="B22" s="594">
        <v>97</v>
      </c>
      <c r="C22" s="594">
        <v>36</v>
      </c>
      <c r="D22" s="594">
        <v>0</v>
      </c>
      <c r="E22" s="98">
        <f>SUM(B22:C22)</f>
        <v>133</v>
      </c>
      <c r="F22" s="227">
        <f>IF(E22&gt;E17,1,IF(E22&lt;E17,0,0.5))</f>
        <v>0</v>
      </c>
      <c r="G22" s="663"/>
      <c r="H22" s="678"/>
      <c r="I22" s="100"/>
      <c r="J22" s="385" t="s">
        <v>394</v>
      </c>
      <c r="K22" s="386">
        <v>78</v>
      </c>
      <c r="L22" s="387">
        <f t="shared" si="2"/>
        <v>44</v>
      </c>
      <c r="M22" s="386">
        <v>2</v>
      </c>
      <c r="N22" s="386">
        <v>122</v>
      </c>
      <c r="O22" s="389">
        <f>Y14</f>
        <v>1</v>
      </c>
      <c r="P22" s="662">
        <f>SUM(O22:O25)</f>
        <v>12</v>
      </c>
      <c r="Q22" s="664"/>
      <c r="R22" s="238"/>
      <c r="S22" s="407">
        <f t="shared" si="0"/>
        <v>122</v>
      </c>
      <c r="AA22" s="619" t="s">
        <v>610</v>
      </c>
      <c r="AB22" s="628"/>
    </row>
    <row r="23" spans="1:19" ht="15" customHeight="1">
      <c r="A23" s="667"/>
      <c r="B23" s="594">
        <v>93</v>
      </c>
      <c r="C23" s="594">
        <v>27</v>
      </c>
      <c r="D23" s="594">
        <v>4</v>
      </c>
      <c r="E23" s="98">
        <f>SUM(B23:C23)</f>
        <v>120</v>
      </c>
      <c r="F23" s="227">
        <f>IF(E23&gt;E18,1,IF(E23&lt;E18,0,0.5))</f>
        <v>0</v>
      </c>
      <c r="G23" s="663"/>
      <c r="H23" s="679"/>
      <c r="I23" s="100"/>
      <c r="J23" s="404" t="str">
        <f>IF(ISERROR(INDEX('Ju 120'!$C$7:$C$30,MATCH(Fin_Ju!J22,VLJunioren,0))),"",INDEX('Ju 120'!$C$7:$C$30,MATCH(Fin_Ju!J22,VLJunioren,0)))</f>
        <v>KSV 1991 Freital</v>
      </c>
      <c r="K23" s="97">
        <v>92</v>
      </c>
      <c r="L23" s="98">
        <f t="shared" si="2"/>
        <v>51</v>
      </c>
      <c r="M23" s="97">
        <v>0</v>
      </c>
      <c r="N23" s="97">
        <v>143</v>
      </c>
      <c r="O23" s="227">
        <f>Y15</f>
        <v>4</v>
      </c>
      <c r="P23" s="663"/>
      <c r="Q23" s="665"/>
      <c r="R23" s="238"/>
      <c r="S23" s="407">
        <f t="shared" si="0"/>
        <v>143</v>
      </c>
    </row>
    <row r="24" spans="1:19" ht="15" customHeight="1">
      <c r="A24" s="391"/>
      <c r="B24" s="396"/>
      <c r="C24" s="396"/>
      <c r="D24" s="396"/>
      <c r="E24" s="396"/>
      <c r="F24" s="397"/>
      <c r="G24" s="391"/>
      <c r="H24" s="391"/>
      <c r="I24" s="399"/>
      <c r="J24" s="666">
        <f>SUM(N22:N25)</f>
        <v>553</v>
      </c>
      <c r="K24" s="97">
        <v>98</v>
      </c>
      <c r="L24" s="98">
        <f t="shared" si="2"/>
        <v>42</v>
      </c>
      <c r="M24" s="97">
        <v>1</v>
      </c>
      <c r="N24" s="97">
        <v>140</v>
      </c>
      <c r="O24" s="227">
        <f>Y16</f>
        <v>3</v>
      </c>
      <c r="P24" s="663"/>
      <c r="Q24" s="665"/>
      <c r="R24" s="621" t="s">
        <v>606</v>
      </c>
      <c r="S24" s="407">
        <f t="shared" si="0"/>
        <v>140</v>
      </c>
    </row>
    <row r="25" spans="1:19" ht="15" customHeight="1" thickBot="1">
      <c r="A25" s="234" t="s">
        <v>293</v>
      </c>
      <c r="B25" s="594">
        <v>94</v>
      </c>
      <c r="C25" s="594">
        <v>34</v>
      </c>
      <c r="D25" s="594">
        <v>1</v>
      </c>
      <c r="E25" s="98">
        <f>SUM(B25:C25)</f>
        <v>128</v>
      </c>
      <c r="F25" s="227">
        <f>IF(E25&gt;E30,1,IF(E25&lt;E30,0,0.5))</f>
        <v>1</v>
      </c>
      <c r="G25" s="671">
        <f>SUM(F25:F28)</f>
        <v>2</v>
      </c>
      <c r="H25" s="669"/>
      <c r="I25" s="99"/>
      <c r="J25" s="670"/>
      <c r="K25" s="382">
        <v>89</v>
      </c>
      <c r="L25" s="383">
        <f t="shared" si="2"/>
        <v>59</v>
      </c>
      <c r="M25" s="382">
        <v>0</v>
      </c>
      <c r="N25" s="382">
        <v>148</v>
      </c>
      <c r="O25" s="390">
        <f>Y17</f>
        <v>4</v>
      </c>
      <c r="P25" s="668"/>
      <c r="Q25" s="669"/>
      <c r="R25" s="621"/>
      <c r="S25" s="407">
        <f t="shared" si="0"/>
        <v>148</v>
      </c>
    </row>
    <row r="26" spans="1:28" ht="15" customHeight="1">
      <c r="A26" s="593" t="str">
        <f>IF(ISERROR(INDEX('Ju 120'!$C$7:$C$30,MATCH(Fin_Ju!A25,VLJunioren,0))),"",INDEX('Ju 120'!$C$7:$C$30,MATCH(Fin_Ju!A25,VLJunioren,0)))</f>
        <v>GSV Bautzen 1990</v>
      </c>
      <c r="B26" s="594">
        <v>88</v>
      </c>
      <c r="C26" s="594">
        <v>44</v>
      </c>
      <c r="D26" s="594">
        <v>0</v>
      </c>
      <c r="E26" s="98">
        <f>SUM(B26:C26)</f>
        <v>132</v>
      </c>
      <c r="F26" s="227">
        <f>IF(E26&gt;E31,1,IF(E26&lt;E31,0,0.5))</f>
        <v>1</v>
      </c>
      <c r="G26" s="663"/>
      <c r="H26" s="678"/>
      <c r="I26" s="100"/>
      <c r="J26" s="385" t="s">
        <v>393</v>
      </c>
      <c r="K26" s="386">
        <v>102</v>
      </c>
      <c r="L26" s="387">
        <f t="shared" si="2"/>
        <v>62</v>
      </c>
      <c r="M26" s="386">
        <v>1</v>
      </c>
      <c r="N26" s="386">
        <v>164</v>
      </c>
      <c r="O26" s="389">
        <f>Z14</f>
        <v>4</v>
      </c>
      <c r="P26" s="662">
        <f>SUM(O26:O29)</f>
        <v>12</v>
      </c>
      <c r="Q26" s="664"/>
      <c r="R26" s="621"/>
      <c r="S26" s="407">
        <f t="shared" si="0"/>
        <v>164</v>
      </c>
      <c r="AA26" s="619" t="s">
        <v>610</v>
      </c>
      <c r="AB26" s="628"/>
    </row>
    <row r="27" spans="1:19" ht="15" customHeight="1">
      <c r="A27" s="666">
        <f>SUM(E25:E28)</f>
        <v>540</v>
      </c>
      <c r="B27" s="594">
        <v>95</v>
      </c>
      <c r="C27" s="594">
        <v>43</v>
      </c>
      <c r="D27" s="594">
        <v>1</v>
      </c>
      <c r="E27" s="98">
        <f>SUM(B27:C27)</f>
        <v>138</v>
      </c>
      <c r="F27" s="227">
        <f>IF(E27&gt;E32,1,IF(E27&lt;E32,0,0.5))</f>
        <v>0</v>
      </c>
      <c r="G27" s="663"/>
      <c r="H27" s="678"/>
      <c r="I27" s="100"/>
      <c r="J27" s="404" t="str">
        <f>IF(ISERROR(INDEX('Ju 120'!$C$7:$C$30,MATCH(Fin_Ju!J26,VLJunioren,0))),"",INDEX('Ju 120'!$C$7:$C$30,MATCH(Fin_Ju!J26,VLJunioren,0)))</f>
        <v>KSV Neustadt</v>
      </c>
      <c r="K27" s="97">
        <v>92</v>
      </c>
      <c r="L27" s="98">
        <f t="shared" si="2"/>
        <v>44</v>
      </c>
      <c r="M27" s="97">
        <v>0</v>
      </c>
      <c r="N27" s="97">
        <v>136</v>
      </c>
      <c r="O27" s="227">
        <f>Z15</f>
        <v>2</v>
      </c>
      <c r="P27" s="663"/>
      <c r="Q27" s="665"/>
      <c r="R27" s="621"/>
      <c r="S27" s="407">
        <f t="shared" si="0"/>
        <v>136</v>
      </c>
    </row>
    <row r="28" spans="1:19" ht="15" customHeight="1">
      <c r="A28" s="667"/>
      <c r="B28" s="594">
        <v>117</v>
      </c>
      <c r="C28" s="594">
        <v>25</v>
      </c>
      <c r="D28" s="594">
        <v>2</v>
      </c>
      <c r="E28" s="98">
        <f>SUM(B28:C28)</f>
        <v>142</v>
      </c>
      <c r="F28" s="227">
        <f>IF(E28&gt;E33,1,IF(E28&lt;E33,0,0.5))</f>
        <v>0</v>
      </c>
      <c r="G28" s="663"/>
      <c r="H28" s="679"/>
      <c r="I28" s="100"/>
      <c r="J28" s="666">
        <f>SUM(N26:N29)</f>
        <v>592</v>
      </c>
      <c r="K28" s="97">
        <v>89</v>
      </c>
      <c r="L28" s="98">
        <f t="shared" si="2"/>
        <v>63</v>
      </c>
      <c r="M28" s="97">
        <v>3</v>
      </c>
      <c r="N28" s="97">
        <v>152</v>
      </c>
      <c r="O28" s="227">
        <f>Z16</f>
        <v>4</v>
      </c>
      <c r="P28" s="663"/>
      <c r="Q28" s="665"/>
      <c r="R28" s="621" t="s">
        <v>607</v>
      </c>
      <c r="S28" s="407">
        <f t="shared" si="0"/>
        <v>152</v>
      </c>
    </row>
    <row r="29" spans="1:19" ht="15" customHeight="1">
      <c r="A29" s="680" t="s">
        <v>60</v>
      </c>
      <c r="B29" s="681"/>
      <c r="C29" s="681"/>
      <c r="D29" s="681"/>
      <c r="E29" s="681"/>
      <c r="F29" s="681"/>
      <c r="G29" s="681"/>
      <c r="H29" s="682"/>
      <c r="I29" s="441"/>
      <c r="J29" s="667"/>
      <c r="K29" s="97">
        <v>96</v>
      </c>
      <c r="L29" s="98">
        <f t="shared" si="2"/>
        <v>44</v>
      </c>
      <c r="M29" s="97">
        <v>2</v>
      </c>
      <c r="N29" s="97">
        <v>140</v>
      </c>
      <c r="O29" s="390">
        <f>Z17</f>
        <v>2</v>
      </c>
      <c r="P29" s="663"/>
      <c r="Q29" s="665"/>
      <c r="R29" s="191" t="s">
        <v>601</v>
      </c>
      <c r="S29" s="407">
        <f t="shared" si="0"/>
        <v>140</v>
      </c>
    </row>
    <row r="30" spans="1:16" ht="15" customHeight="1">
      <c r="A30" s="234" t="s">
        <v>394</v>
      </c>
      <c r="B30" s="594">
        <v>98</v>
      </c>
      <c r="C30" s="594">
        <v>18</v>
      </c>
      <c r="D30" s="594">
        <v>7</v>
      </c>
      <c r="E30" s="98">
        <f>SUM(B30:C30)</f>
        <v>116</v>
      </c>
      <c r="F30" s="227">
        <f>IF(E30&gt;E25,1,IF(E30&lt;E25,0,0.5))</f>
        <v>0</v>
      </c>
      <c r="G30" s="671">
        <f>SUM(F30:F33)</f>
        <v>2</v>
      </c>
      <c r="H30" s="669"/>
      <c r="I30" s="324"/>
      <c r="J30" s="446"/>
      <c r="K30" s="391"/>
      <c r="L30" s="391"/>
      <c r="M30" s="391"/>
      <c r="N30" s="391"/>
      <c r="O30" s="391"/>
      <c r="P30" s="391"/>
    </row>
    <row r="31" spans="1:16" ht="15" customHeight="1">
      <c r="A31" s="404" t="str">
        <f>IF(ISERROR(INDEX('Ju 120'!$C$7:$C$30,MATCH(Fin_Ju!A30,VLJunioren,0))),"",INDEX('Ju 120'!$C$7:$C$30,MATCH(Fin_Ju!A30,VLJunioren,0)))</f>
        <v>KSV 1991 Freital</v>
      </c>
      <c r="B31" s="594">
        <v>89</v>
      </c>
      <c r="C31" s="594">
        <v>36</v>
      </c>
      <c r="D31" s="594">
        <v>2</v>
      </c>
      <c r="E31" s="98">
        <f>SUM(B31:C31)</f>
        <v>125</v>
      </c>
      <c r="F31" s="227">
        <f>IF(E31&gt;E26,1,IF(E31&lt;E26,0,0.5))</f>
        <v>0</v>
      </c>
      <c r="G31" s="663"/>
      <c r="H31" s="678"/>
      <c r="I31" s="325"/>
      <c r="J31" s="399"/>
      <c r="K31" s="391"/>
      <c r="L31" s="391"/>
      <c r="M31" s="391"/>
      <c r="N31" s="391"/>
      <c r="O31" s="391"/>
      <c r="P31" s="391"/>
    </row>
    <row r="32" spans="1:16" ht="15" customHeight="1">
      <c r="A32" s="666">
        <f>SUM(E30:E33)</f>
        <v>544</v>
      </c>
      <c r="B32" s="594">
        <v>87</v>
      </c>
      <c r="C32" s="594">
        <v>52</v>
      </c>
      <c r="D32" s="594">
        <v>1</v>
      </c>
      <c r="E32" s="98">
        <f>SUM(B32:C32)</f>
        <v>139</v>
      </c>
      <c r="F32" s="227">
        <f>IF(E32&gt;E27,1,IF(E32&lt;E27,0,0.5))</f>
        <v>1</v>
      </c>
      <c r="G32" s="663"/>
      <c r="H32" s="678"/>
      <c r="I32" s="325"/>
      <c r="J32" s="447" t="s">
        <v>468</v>
      </c>
      <c r="K32" s="391"/>
      <c r="L32" s="391"/>
      <c r="M32" s="391"/>
      <c r="N32" s="391"/>
      <c r="O32" s="391"/>
      <c r="P32" s="391"/>
    </row>
    <row r="33" spans="1:16" ht="15" customHeight="1">
      <c r="A33" s="667"/>
      <c r="B33" s="594">
        <v>97</v>
      </c>
      <c r="C33" s="594">
        <v>67</v>
      </c>
      <c r="D33" s="594">
        <v>0</v>
      </c>
      <c r="E33" s="98">
        <f>SUM(B33:C33)</f>
        <v>164</v>
      </c>
      <c r="F33" s="227">
        <f>IF(E33&gt;E28,1,IF(E33&lt;E28,0,0.5))</f>
        <v>1</v>
      </c>
      <c r="G33" s="663"/>
      <c r="H33" s="679"/>
      <c r="I33" s="325"/>
      <c r="J33" s="448"/>
      <c r="K33" s="391"/>
      <c r="L33" s="391"/>
      <c r="M33" s="391"/>
      <c r="N33" s="391"/>
      <c r="O33" s="391"/>
      <c r="P33" s="391"/>
    </row>
    <row r="34" spans="1:24" ht="15" customHeight="1">
      <c r="A34" s="391"/>
      <c r="B34" s="396"/>
      <c r="C34" s="396"/>
      <c r="D34" s="396"/>
      <c r="E34" s="396"/>
      <c r="F34" s="397"/>
      <c r="G34" s="391"/>
      <c r="H34" s="391"/>
      <c r="I34" s="399"/>
      <c r="J34" s="189"/>
      <c r="K34" s="391"/>
      <c r="L34" s="391"/>
      <c r="M34" s="391"/>
      <c r="N34" s="391"/>
      <c r="O34" s="391"/>
      <c r="P34" s="391"/>
      <c r="S34" s="449"/>
      <c r="T34" s="449"/>
      <c r="U34" s="449"/>
      <c r="V34" s="449"/>
      <c r="W34" s="449"/>
      <c r="X34" s="449"/>
    </row>
    <row r="35" spans="1:24" ht="15" customHeight="1">
      <c r="A35" s="234" t="s">
        <v>288</v>
      </c>
      <c r="B35" s="594">
        <v>96</v>
      </c>
      <c r="C35" s="594">
        <v>44</v>
      </c>
      <c r="D35" s="594">
        <v>0</v>
      </c>
      <c r="E35" s="98">
        <f>SUM(B35:C35)</f>
        <v>140</v>
      </c>
      <c r="F35" s="227">
        <f>IF(E35&gt;E40,1,IF(E35&lt;E40,0,0.5))</f>
        <v>0</v>
      </c>
      <c r="G35" s="671">
        <f>SUM(F35:F38)</f>
        <v>0</v>
      </c>
      <c r="H35" s="669"/>
      <c r="I35" s="324"/>
      <c r="J35" s="447" t="s">
        <v>467</v>
      </c>
      <c r="K35" s="391"/>
      <c r="L35" s="391"/>
      <c r="M35" s="391"/>
      <c r="N35" s="391"/>
      <c r="O35" s="391"/>
      <c r="P35" s="391"/>
      <c r="S35" s="449"/>
      <c r="T35" s="449"/>
      <c r="U35" s="449"/>
      <c r="V35" s="449"/>
      <c r="W35" s="449"/>
      <c r="X35" s="449"/>
    </row>
    <row r="36" spans="1:16" ht="15" customHeight="1">
      <c r="A36" s="404" t="str">
        <f>IF(ISERROR(INDEX('Ju 120'!$C$7:$C$30,MATCH(Fin_Ju!A35,VLJunioren,0))),"",INDEX('Ju 120'!$C$7:$C$30,MATCH(Fin_Ju!A35,VLJunioren,0)))</f>
        <v>SG Lückersdorf-Gelenau</v>
      </c>
      <c r="B36" s="594">
        <v>68</v>
      </c>
      <c r="C36" s="594">
        <v>23</v>
      </c>
      <c r="D36" s="594">
        <v>6</v>
      </c>
      <c r="E36" s="98">
        <f>SUM(B36:C36)</f>
        <v>91</v>
      </c>
      <c r="F36" s="227">
        <f>IF(E36&gt;E41,1,IF(E36&lt;E41,0,0.5))</f>
        <v>0</v>
      </c>
      <c r="G36" s="663"/>
      <c r="H36" s="678"/>
      <c r="I36" s="325"/>
      <c r="J36" s="399"/>
      <c r="K36" s="391"/>
      <c r="L36" s="391"/>
      <c r="M36" s="391"/>
      <c r="N36" s="391"/>
      <c r="O36" s="391"/>
      <c r="P36" s="391"/>
    </row>
    <row r="37" spans="1:16" ht="15" customHeight="1">
      <c r="A37" s="666">
        <f>SUM(E35:E38)</f>
        <v>510</v>
      </c>
      <c r="B37" s="594">
        <v>97</v>
      </c>
      <c r="C37" s="594">
        <v>45</v>
      </c>
      <c r="D37" s="594">
        <v>1</v>
      </c>
      <c r="E37" s="98">
        <f>SUM(B37:C37)</f>
        <v>142</v>
      </c>
      <c r="F37" s="227">
        <f>IF(E37&gt;E42,1,IF(E37&lt;E42,0,0.5))</f>
        <v>0</v>
      </c>
      <c r="G37" s="663"/>
      <c r="H37" s="678"/>
      <c r="I37" s="325"/>
      <c r="J37" s="399"/>
      <c r="K37" s="391"/>
      <c r="L37" s="391"/>
      <c r="M37" s="391"/>
      <c r="N37" s="391"/>
      <c r="O37" s="391"/>
      <c r="P37" s="391"/>
    </row>
    <row r="38" spans="1:16" ht="15" customHeight="1">
      <c r="A38" s="667"/>
      <c r="B38" s="594">
        <v>85</v>
      </c>
      <c r="C38" s="594">
        <v>52</v>
      </c>
      <c r="D38" s="594">
        <v>1</v>
      </c>
      <c r="E38" s="98">
        <f>SUM(B38:C38)</f>
        <v>137</v>
      </c>
      <c r="F38" s="227">
        <f>IF(E38&gt;E43,1,IF(E38&lt;E43,0,0.5))</f>
        <v>0</v>
      </c>
      <c r="G38" s="663"/>
      <c r="H38" s="679"/>
      <c r="I38" s="325"/>
      <c r="J38" s="399"/>
      <c r="K38" s="391"/>
      <c r="L38" s="391"/>
      <c r="M38" s="391"/>
      <c r="N38" s="391"/>
      <c r="O38" s="391"/>
      <c r="P38" s="391"/>
    </row>
    <row r="39" spans="1:9" ht="15" customHeight="1">
      <c r="A39" s="680" t="s">
        <v>57</v>
      </c>
      <c r="B39" s="681"/>
      <c r="C39" s="681"/>
      <c r="D39" s="681"/>
      <c r="E39" s="681"/>
      <c r="F39" s="681"/>
      <c r="G39" s="681"/>
      <c r="H39" s="682"/>
      <c r="I39" s="441"/>
    </row>
    <row r="40" spans="1:9" ht="15" customHeight="1">
      <c r="A40" s="234" t="s">
        <v>393</v>
      </c>
      <c r="B40" s="594">
        <v>82</v>
      </c>
      <c r="C40" s="594">
        <v>59</v>
      </c>
      <c r="D40" s="594">
        <v>1</v>
      </c>
      <c r="E40" s="98">
        <f>SUM(B40:C40)</f>
        <v>141</v>
      </c>
      <c r="F40" s="227">
        <f>IF(E40&gt;E35,1,IF(E40&lt;E35,0,0.5))</f>
        <v>1</v>
      </c>
      <c r="G40" s="671">
        <f>SUM(F40:F43)</f>
        <v>4</v>
      </c>
      <c r="H40" s="669">
        <v>0</v>
      </c>
      <c r="I40" s="99"/>
    </row>
    <row r="41" spans="1:9" ht="15" customHeight="1">
      <c r="A41" s="404" t="str">
        <f>IF(ISERROR(INDEX('Ju 120'!$C$7:$C$30,MATCH(Fin_Ju!A40,VLJunioren,0))),"",INDEX('Ju 120'!$C$7:$C$30,MATCH(Fin_Ju!A40,VLJunioren,0)))</f>
        <v>KSV Neustadt</v>
      </c>
      <c r="B41" s="594">
        <v>86</v>
      </c>
      <c r="C41" s="594">
        <v>35</v>
      </c>
      <c r="D41" s="594">
        <v>3</v>
      </c>
      <c r="E41" s="98">
        <f>SUM(B41:C41)</f>
        <v>121</v>
      </c>
      <c r="F41" s="227">
        <f>IF(E41&gt;E36,1,IF(E41&lt;E36,0,0.5))</f>
        <v>1</v>
      </c>
      <c r="G41" s="663"/>
      <c r="H41" s="678"/>
      <c r="I41" s="100"/>
    </row>
    <row r="42" spans="1:9" ht="15" customHeight="1">
      <c r="A42" s="666">
        <f>SUM(E40:E43)</f>
        <v>575</v>
      </c>
      <c r="B42" s="594">
        <v>101</v>
      </c>
      <c r="C42" s="594">
        <v>61</v>
      </c>
      <c r="D42" s="594">
        <v>1</v>
      </c>
      <c r="E42" s="98">
        <f>SUM(B42:C42)</f>
        <v>162</v>
      </c>
      <c r="F42" s="227">
        <f>IF(E42&gt;E37,1,IF(E42&lt;E37,0,0.5))</f>
        <v>1</v>
      </c>
      <c r="G42" s="663"/>
      <c r="H42" s="678"/>
      <c r="I42" s="100"/>
    </row>
    <row r="43" spans="1:9" ht="15" customHeight="1">
      <c r="A43" s="667"/>
      <c r="B43" s="594">
        <v>91</v>
      </c>
      <c r="C43" s="594">
        <v>60</v>
      </c>
      <c r="D43" s="594">
        <v>0</v>
      </c>
      <c r="E43" s="98">
        <f>SUM(B43:C43)</f>
        <v>151</v>
      </c>
      <c r="F43" s="227">
        <f>IF(E43&gt;E38,1,IF(E43&lt;E38,0,0.5))</f>
        <v>1</v>
      </c>
      <c r="G43" s="663"/>
      <c r="H43" s="679"/>
      <c r="I43" s="100"/>
    </row>
    <row r="44" spans="2:9" ht="14.25">
      <c r="B44" s="380"/>
      <c r="C44" s="380"/>
      <c r="D44" s="380"/>
      <c r="E44" s="380"/>
      <c r="F44" s="450"/>
      <c r="I44" s="451"/>
    </row>
    <row r="45" ht="14.25">
      <c r="I45" s="451"/>
    </row>
  </sheetData>
  <sheetProtection password="CD4A" sheet="1"/>
  <mergeCells count="41">
    <mergeCell ref="H10:H13"/>
    <mergeCell ref="H15:H18"/>
    <mergeCell ref="A19:H19"/>
    <mergeCell ref="G5:G8"/>
    <mergeCell ref="H20:H23"/>
    <mergeCell ref="G20:G23"/>
    <mergeCell ref="A9:H9"/>
    <mergeCell ref="J10:Q11"/>
    <mergeCell ref="Q14:Q17"/>
    <mergeCell ref="J16:J17"/>
    <mergeCell ref="P18:P21"/>
    <mergeCell ref="Q18:Q21"/>
    <mergeCell ref="J20:J21"/>
    <mergeCell ref="A37:A38"/>
    <mergeCell ref="A32:A33"/>
    <mergeCell ref="A29:H29"/>
    <mergeCell ref="A7:A8"/>
    <mergeCell ref="G10:G13"/>
    <mergeCell ref="A12:A13"/>
    <mergeCell ref="H5:H8"/>
    <mergeCell ref="A17:A18"/>
    <mergeCell ref="G25:G28"/>
    <mergeCell ref="A27:A28"/>
    <mergeCell ref="G35:G38"/>
    <mergeCell ref="H35:H38"/>
    <mergeCell ref="H30:H33"/>
    <mergeCell ref="P26:P29"/>
    <mergeCell ref="G40:G43"/>
    <mergeCell ref="A42:A43"/>
    <mergeCell ref="G30:G33"/>
    <mergeCell ref="A39:H39"/>
    <mergeCell ref="H40:H43"/>
    <mergeCell ref="H25:H28"/>
    <mergeCell ref="Q26:Q29"/>
    <mergeCell ref="J28:J29"/>
    <mergeCell ref="Q22:Q25"/>
    <mergeCell ref="P14:P17"/>
    <mergeCell ref="A22:A23"/>
    <mergeCell ref="G15:G18"/>
    <mergeCell ref="P22:P25"/>
    <mergeCell ref="J24:J25"/>
  </mergeCells>
  <conditionalFormatting sqref="A5 E5:E8 E10:E13 E15:E18 E20:E23 E25:E28 E30:E33 E35:E38 E40:E43">
    <cfRule type="cellIs" priority="42" dxfId="446" operator="equal">
      <formula>""</formula>
    </cfRule>
  </conditionalFormatting>
  <conditionalFormatting sqref="F5:F8">
    <cfRule type="cellIs" priority="38" dxfId="446" operator="equal">
      <formula>""</formula>
    </cfRule>
  </conditionalFormatting>
  <conditionalFormatting sqref="F15:F18">
    <cfRule type="cellIs" priority="37" dxfId="446" operator="equal">
      <formula>""</formula>
    </cfRule>
  </conditionalFormatting>
  <conditionalFormatting sqref="F25:F28">
    <cfRule type="cellIs" priority="36" dxfId="446" operator="equal">
      <formula>""</formula>
    </cfRule>
  </conditionalFormatting>
  <conditionalFormatting sqref="F35:F38">
    <cfRule type="cellIs" priority="35" dxfId="446" operator="equal">
      <formula>""</formula>
    </cfRule>
  </conditionalFormatting>
  <conditionalFormatting sqref="F10:F13">
    <cfRule type="cellIs" priority="31" dxfId="446" operator="equal">
      <formula>""</formula>
    </cfRule>
  </conditionalFormatting>
  <conditionalFormatting sqref="F20:F23">
    <cfRule type="cellIs" priority="30" dxfId="446" operator="equal">
      <formula>""</formula>
    </cfRule>
  </conditionalFormatting>
  <conditionalFormatting sqref="F30:F33">
    <cfRule type="cellIs" priority="29" dxfId="446" operator="equal">
      <formula>""</formula>
    </cfRule>
  </conditionalFormatting>
  <conditionalFormatting sqref="F40:F43">
    <cfRule type="cellIs" priority="28" dxfId="446" operator="equal">
      <formula>""</formula>
    </cfRule>
  </conditionalFormatting>
  <conditionalFormatting sqref="A10">
    <cfRule type="cellIs" priority="24" dxfId="446" operator="equal">
      <formula>""</formula>
    </cfRule>
  </conditionalFormatting>
  <conditionalFormatting sqref="A15">
    <cfRule type="cellIs" priority="23" dxfId="446" operator="equal">
      <formula>""</formula>
    </cfRule>
  </conditionalFormatting>
  <conditionalFormatting sqref="A20">
    <cfRule type="cellIs" priority="22" dxfId="446" operator="equal">
      <formula>""</formula>
    </cfRule>
  </conditionalFormatting>
  <conditionalFormatting sqref="A25">
    <cfRule type="cellIs" priority="21" dxfId="446" operator="equal">
      <formula>""</formula>
    </cfRule>
  </conditionalFormatting>
  <conditionalFormatting sqref="A30">
    <cfRule type="cellIs" priority="20" dxfId="446" operator="equal">
      <formula>""</formula>
    </cfRule>
  </conditionalFormatting>
  <conditionalFormatting sqref="A35">
    <cfRule type="cellIs" priority="19" dxfId="446" operator="equal">
      <formula>""</formula>
    </cfRule>
  </conditionalFormatting>
  <conditionalFormatting sqref="A40">
    <cfRule type="cellIs" priority="18" dxfId="446" operator="equal">
      <formula>""</formula>
    </cfRule>
  </conditionalFormatting>
  <conditionalFormatting sqref="J14 J18 J22 J26 K14:O29">
    <cfRule type="cellIs" priority="9" dxfId="446" operator="equal">
      <formula>""</formula>
    </cfRule>
  </conditionalFormatting>
  <conditionalFormatting sqref="B5:D8">
    <cfRule type="cellIs" priority="8" dxfId="447" operator="equal" stopIfTrue="1">
      <formula>""</formula>
    </cfRule>
  </conditionalFormatting>
  <conditionalFormatting sqref="B10:D13">
    <cfRule type="cellIs" priority="7" dxfId="447" operator="equal" stopIfTrue="1">
      <formula>""</formula>
    </cfRule>
  </conditionalFormatting>
  <conditionalFormatting sqref="B15:D18">
    <cfRule type="cellIs" priority="6" dxfId="447" operator="equal" stopIfTrue="1">
      <formula>""</formula>
    </cfRule>
  </conditionalFormatting>
  <conditionalFormatting sqref="B20:D23">
    <cfRule type="cellIs" priority="5" dxfId="447" operator="equal" stopIfTrue="1">
      <formula>""</formula>
    </cfRule>
  </conditionalFormatting>
  <conditionalFormatting sqref="B25:D28">
    <cfRule type="cellIs" priority="4" dxfId="447" operator="equal" stopIfTrue="1">
      <formula>""</formula>
    </cfRule>
  </conditionalFormatting>
  <conditionalFormatting sqref="B30:D33">
    <cfRule type="cellIs" priority="3" dxfId="447" operator="equal" stopIfTrue="1">
      <formula>""</formula>
    </cfRule>
  </conditionalFormatting>
  <conditionalFormatting sqref="B35:D38">
    <cfRule type="cellIs" priority="2" dxfId="447" operator="equal" stopIfTrue="1">
      <formula>""</formula>
    </cfRule>
  </conditionalFormatting>
  <conditionalFormatting sqref="B40:D43">
    <cfRule type="cellIs" priority="1" dxfId="447" operator="equal" stopIfTrue="1">
      <formula>""</formula>
    </cfRule>
  </conditionalFormatting>
  <dataValidations count="1">
    <dataValidation type="list" allowBlank="1" showInputMessage="1" showErrorMessage="1" sqref="A5 A10 A15 A20 A25 A30 A35 A40 J14 J18 J22 J26">
      <formula1>VLJunioren</formula1>
    </dataValidation>
  </dataValidations>
  <printOptions horizontalCentered="1"/>
  <pageMargins left="0.7086614173228347" right="0.7480314960629921" top="0.7874015748031497" bottom="0.8267716535433072" header="0.31496062992125984" footer="0.31496062992125984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N20" sqref="N20"/>
    </sheetView>
  </sheetViews>
  <sheetFormatPr defaultColWidth="11.421875" defaultRowHeight="12.75"/>
  <cols>
    <col min="1" max="1" width="3.57421875" style="407" customWidth="1"/>
    <col min="2" max="2" width="24.00390625" style="407" customWidth="1"/>
    <col min="3" max="3" width="21.421875" style="407" customWidth="1"/>
    <col min="4" max="4" width="4.57421875" style="407" customWidth="1"/>
    <col min="5" max="7" width="5.8515625" style="407" customWidth="1"/>
    <col min="8" max="9" width="3.8515625" style="407" customWidth="1"/>
    <col min="10" max="10" width="5.421875" style="407" customWidth="1"/>
    <col min="11" max="12" width="0" style="407" hidden="1" customWidth="1"/>
    <col min="13" max="16384" width="11.421875" style="407" customWidth="1"/>
  </cols>
  <sheetData>
    <row r="1" spans="1:10" ht="35.25">
      <c r="A1" s="660" t="s">
        <v>132</v>
      </c>
      <c r="B1" s="660"/>
      <c r="C1" s="660"/>
      <c r="D1" s="660"/>
      <c r="E1" s="660"/>
      <c r="F1" s="660"/>
      <c r="G1" s="660"/>
      <c r="H1" s="660"/>
      <c r="I1" s="660"/>
      <c r="J1" s="458"/>
    </row>
    <row r="2" spans="1:10" ht="12.75">
      <c r="A2" s="410"/>
      <c r="B2" s="411"/>
      <c r="C2" s="411"/>
      <c r="D2" s="410"/>
      <c r="E2" s="410"/>
      <c r="F2" s="410"/>
      <c r="G2" s="410"/>
      <c r="H2" s="410"/>
      <c r="I2" s="410"/>
      <c r="J2" s="410"/>
    </row>
    <row r="3" spans="1:10" ht="15">
      <c r="A3" s="412" t="s">
        <v>130</v>
      </c>
      <c r="B3" s="412"/>
      <c r="C3" s="412"/>
      <c r="D3" s="413" t="s">
        <v>151</v>
      </c>
      <c r="E3" s="413"/>
      <c r="F3" s="413"/>
      <c r="G3" s="413"/>
      <c r="H3" s="413"/>
      <c r="I3" s="413"/>
      <c r="J3" s="413"/>
    </row>
    <row r="4" spans="1:13" ht="12.75" customHeight="1">
      <c r="A4" s="410"/>
      <c r="B4" s="411"/>
      <c r="C4" s="411"/>
      <c r="D4" s="410"/>
      <c r="E4" s="410"/>
      <c r="F4" s="410"/>
      <c r="G4" s="410"/>
      <c r="H4" s="410"/>
      <c r="I4" s="410"/>
      <c r="J4" s="410"/>
      <c r="M4" s="451"/>
    </row>
    <row r="5" spans="1:13" ht="16.5">
      <c r="A5" s="414" t="s">
        <v>67</v>
      </c>
      <c r="B5" s="415"/>
      <c r="C5" s="415"/>
      <c r="D5" s="416" t="s">
        <v>1</v>
      </c>
      <c r="E5" s="417"/>
      <c r="F5" s="417"/>
      <c r="G5" s="417"/>
      <c r="H5" s="417"/>
      <c r="I5" s="418"/>
      <c r="M5" s="451"/>
    </row>
    <row r="6" spans="1:14" ht="16.5">
      <c r="A6" s="419" t="s">
        <v>3</v>
      </c>
      <c r="B6" s="420" t="s">
        <v>4</v>
      </c>
      <c r="C6" s="421" t="s">
        <v>5</v>
      </c>
      <c r="D6" s="422" t="s">
        <v>6</v>
      </c>
      <c r="E6" s="459" t="s">
        <v>7</v>
      </c>
      <c r="F6" s="460" t="s">
        <v>8</v>
      </c>
      <c r="G6" s="460" t="s">
        <v>9</v>
      </c>
      <c r="H6" s="460" t="s">
        <v>10</v>
      </c>
      <c r="I6" s="461" t="s">
        <v>11</v>
      </c>
      <c r="J6" s="462"/>
      <c r="K6" s="222" t="s">
        <v>24</v>
      </c>
      <c r="L6" s="222"/>
      <c r="M6" s="216"/>
      <c r="N6" s="213"/>
    </row>
    <row r="7" spans="1:14" ht="18.75" customHeight="1">
      <c r="A7" s="427">
        <v>73</v>
      </c>
      <c r="B7" s="155" t="s">
        <v>243</v>
      </c>
      <c r="C7" s="156" t="s">
        <v>223</v>
      </c>
      <c r="D7" s="428"/>
      <c r="E7" s="158">
        <v>379</v>
      </c>
      <c r="F7" s="103">
        <v>202</v>
      </c>
      <c r="G7" s="159">
        <f aca="true" t="shared" si="0" ref="G7:G30">IF(SUM(E7,F7)&gt;0,SUM(E7,F7),"")</f>
        <v>581</v>
      </c>
      <c r="H7" s="218">
        <v>2</v>
      </c>
      <c r="I7" s="219">
        <f aca="true" t="shared" si="1" ref="I7:I30">IF(L7&gt;0,L7,"")</f>
        <v>1</v>
      </c>
      <c r="J7" s="608" t="s">
        <v>601</v>
      </c>
      <c r="K7" s="222">
        <f aca="true" t="shared" si="2" ref="K7:K30">IF(SUM(G7)&gt;0,100000*G7+1000*F7-H7,"")</f>
        <v>58301998</v>
      </c>
      <c r="L7" s="222">
        <f aca="true" t="shared" si="3" ref="L7:L30">IF(SUM(G7)&gt;0,RANK(K7,$K$7:$K$30,0),"")</f>
        <v>1</v>
      </c>
      <c r="M7" s="222"/>
      <c r="N7" s="119"/>
    </row>
    <row r="8" spans="1:14" ht="18.75" customHeight="1">
      <c r="A8" s="430">
        <v>74</v>
      </c>
      <c r="B8" s="163" t="s">
        <v>446</v>
      </c>
      <c r="C8" s="156" t="s">
        <v>71</v>
      </c>
      <c r="D8" s="431"/>
      <c r="E8" s="158">
        <v>367</v>
      </c>
      <c r="F8" s="103">
        <v>200</v>
      </c>
      <c r="G8" s="159">
        <f t="shared" si="0"/>
        <v>567</v>
      </c>
      <c r="H8" s="164">
        <v>6</v>
      </c>
      <c r="I8" s="161">
        <f t="shared" si="1"/>
        <v>2</v>
      </c>
      <c r="J8" s="434"/>
      <c r="K8" s="222">
        <f t="shared" si="2"/>
        <v>56899994</v>
      </c>
      <c r="L8" s="222">
        <f t="shared" si="3"/>
        <v>2</v>
      </c>
      <c r="M8" s="222"/>
      <c r="N8" s="119"/>
    </row>
    <row r="9" spans="1:14" ht="18.75" customHeight="1">
      <c r="A9" s="427">
        <v>75</v>
      </c>
      <c r="B9" s="163" t="s">
        <v>83</v>
      </c>
      <c r="C9" s="156" t="s">
        <v>31</v>
      </c>
      <c r="D9" s="431"/>
      <c r="E9" s="158">
        <v>374</v>
      </c>
      <c r="F9" s="103">
        <v>184</v>
      </c>
      <c r="G9" s="159">
        <f t="shared" si="0"/>
        <v>558</v>
      </c>
      <c r="H9" s="164">
        <v>2</v>
      </c>
      <c r="I9" s="161">
        <f t="shared" si="1"/>
        <v>3</v>
      </c>
      <c r="J9" s="434"/>
      <c r="K9" s="222">
        <f t="shared" si="2"/>
        <v>55983998</v>
      </c>
      <c r="L9" s="222">
        <f t="shared" si="3"/>
        <v>3</v>
      </c>
      <c r="M9" s="222"/>
      <c r="N9" s="119"/>
    </row>
    <row r="10" spans="1:14" ht="18.75" customHeight="1">
      <c r="A10" s="430">
        <v>76</v>
      </c>
      <c r="B10" s="163" t="s">
        <v>245</v>
      </c>
      <c r="C10" s="156" t="s">
        <v>244</v>
      </c>
      <c r="D10" s="431">
        <v>0.5659722222222222</v>
      </c>
      <c r="E10" s="158">
        <v>358</v>
      </c>
      <c r="F10" s="103">
        <v>191</v>
      </c>
      <c r="G10" s="159">
        <f t="shared" si="0"/>
        <v>549</v>
      </c>
      <c r="H10" s="164">
        <v>7</v>
      </c>
      <c r="I10" s="161">
        <f t="shared" si="1"/>
        <v>4</v>
      </c>
      <c r="J10" s="434"/>
      <c r="K10" s="222">
        <f t="shared" si="2"/>
        <v>55090993</v>
      </c>
      <c r="L10" s="222">
        <f t="shared" si="3"/>
        <v>4</v>
      </c>
      <c r="M10" s="222"/>
      <c r="N10" s="119"/>
    </row>
    <row r="11" spans="1:14" ht="18.75" customHeight="1">
      <c r="A11" s="427">
        <v>77</v>
      </c>
      <c r="B11" s="540" t="s">
        <v>84</v>
      </c>
      <c r="C11" s="541" t="s">
        <v>31</v>
      </c>
      <c r="D11" s="431"/>
      <c r="E11" s="158">
        <v>356</v>
      </c>
      <c r="F11" s="103">
        <v>192</v>
      </c>
      <c r="G11" s="159">
        <f t="shared" si="0"/>
        <v>548</v>
      </c>
      <c r="H11" s="164">
        <v>2</v>
      </c>
      <c r="I11" s="161">
        <f t="shared" si="1"/>
        <v>5</v>
      </c>
      <c r="J11" s="434"/>
      <c r="K11" s="222">
        <f t="shared" si="2"/>
        <v>54991998</v>
      </c>
      <c r="L11" s="222">
        <f t="shared" si="3"/>
        <v>5</v>
      </c>
      <c r="M11" s="222"/>
      <c r="N11" s="119"/>
    </row>
    <row r="12" spans="1:14" ht="18.75" customHeight="1">
      <c r="A12" s="430">
        <v>78</v>
      </c>
      <c r="B12" s="163" t="s">
        <v>413</v>
      </c>
      <c r="C12" s="156" t="s">
        <v>392</v>
      </c>
      <c r="D12" s="431"/>
      <c r="E12" s="158">
        <v>376</v>
      </c>
      <c r="F12" s="103">
        <v>160</v>
      </c>
      <c r="G12" s="159">
        <f t="shared" si="0"/>
        <v>536</v>
      </c>
      <c r="H12" s="164">
        <v>4</v>
      </c>
      <c r="I12" s="161">
        <f t="shared" si="1"/>
        <v>6</v>
      </c>
      <c r="J12" s="434"/>
      <c r="K12" s="222">
        <f t="shared" si="2"/>
        <v>53759996</v>
      </c>
      <c r="L12" s="222">
        <f t="shared" si="3"/>
        <v>6</v>
      </c>
      <c r="M12" s="222"/>
      <c r="N12" s="119"/>
    </row>
    <row r="13" spans="1:14" ht="18.75" customHeight="1">
      <c r="A13" s="427">
        <v>79</v>
      </c>
      <c r="B13" s="163" t="s">
        <v>598</v>
      </c>
      <c r="C13" s="156" t="s">
        <v>227</v>
      </c>
      <c r="D13" s="432"/>
      <c r="E13" s="158">
        <v>369</v>
      </c>
      <c r="F13" s="103">
        <v>166</v>
      </c>
      <c r="G13" s="159">
        <f t="shared" si="0"/>
        <v>535</v>
      </c>
      <c r="H13" s="164">
        <v>5</v>
      </c>
      <c r="I13" s="161">
        <f t="shared" si="1"/>
        <v>7</v>
      </c>
      <c r="J13" s="434"/>
      <c r="K13" s="222">
        <f t="shared" si="2"/>
        <v>53665995</v>
      </c>
      <c r="L13" s="222">
        <f t="shared" si="3"/>
        <v>7</v>
      </c>
      <c r="M13" s="222"/>
      <c r="N13" s="119"/>
    </row>
    <row r="14" spans="1:14" ht="18.75" customHeight="1">
      <c r="A14" s="430">
        <v>80</v>
      </c>
      <c r="B14" s="163" t="s">
        <v>242</v>
      </c>
      <c r="C14" s="156" t="s">
        <v>41</v>
      </c>
      <c r="D14" s="431"/>
      <c r="E14" s="158">
        <v>363</v>
      </c>
      <c r="F14" s="103">
        <v>170</v>
      </c>
      <c r="G14" s="159">
        <f t="shared" si="0"/>
        <v>533</v>
      </c>
      <c r="H14" s="164">
        <v>8</v>
      </c>
      <c r="I14" s="161">
        <f t="shared" si="1"/>
        <v>8</v>
      </c>
      <c r="J14" s="434"/>
      <c r="K14" s="222">
        <f t="shared" si="2"/>
        <v>53469992</v>
      </c>
      <c r="L14" s="222">
        <f t="shared" si="3"/>
        <v>8</v>
      </c>
      <c r="M14" s="222"/>
      <c r="N14" s="119"/>
    </row>
    <row r="15" spans="1:14" ht="18.75" customHeight="1">
      <c r="A15" s="427">
        <v>81</v>
      </c>
      <c r="B15" s="163" t="s">
        <v>299</v>
      </c>
      <c r="C15" s="156" t="s">
        <v>31</v>
      </c>
      <c r="D15" s="431"/>
      <c r="E15" s="158">
        <v>372</v>
      </c>
      <c r="F15" s="103">
        <v>160</v>
      </c>
      <c r="G15" s="159">
        <f t="shared" si="0"/>
        <v>532</v>
      </c>
      <c r="H15" s="164">
        <v>1</v>
      </c>
      <c r="I15" s="161">
        <f t="shared" si="1"/>
        <v>9</v>
      </c>
      <c r="J15" s="434"/>
      <c r="K15" s="222">
        <f t="shared" si="2"/>
        <v>53359999</v>
      </c>
      <c r="L15" s="222">
        <f t="shared" si="3"/>
        <v>9</v>
      </c>
      <c r="M15" s="222"/>
      <c r="N15" s="119"/>
    </row>
    <row r="16" spans="1:14" ht="18.75" customHeight="1">
      <c r="A16" s="430">
        <v>82</v>
      </c>
      <c r="B16" s="163" t="s">
        <v>344</v>
      </c>
      <c r="C16" s="156" t="s">
        <v>85</v>
      </c>
      <c r="D16" s="431"/>
      <c r="E16" s="158">
        <v>357</v>
      </c>
      <c r="F16" s="103">
        <v>174</v>
      </c>
      <c r="G16" s="159">
        <f t="shared" si="0"/>
        <v>531</v>
      </c>
      <c r="H16" s="164">
        <v>3</v>
      </c>
      <c r="I16" s="161">
        <f t="shared" si="1"/>
        <v>10</v>
      </c>
      <c r="J16" s="434"/>
      <c r="K16" s="222">
        <f t="shared" si="2"/>
        <v>53273997</v>
      </c>
      <c r="L16" s="222">
        <f t="shared" si="3"/>
        <v>10</v>
      </c>
      <c r="M16" s="222"/>
      <c r="N16" s="119"/>
    </row>
    <row r="17" spans="1:14" ht="18.75" customHeight="1">
      <c r="A17" s="427">
        <v>83</v>
      </c>
      <c r="B17" s="163" t="s">
        <v>298</v>
      </c>
      <c r="C17" s="156" t="s">
        <v>31</v>
      </c>
      <c r="D17" s="431">
        <v>0.4513888888888889</v>
      </c>
      <c r="E17" s="158">
        <v>365</v>
      </c>
      <c r="F17" s="103">
        <v>166</v>
      </c>
      <c r="G17" s="159">
        <f t="shared" si="0"/>
        <v>531</v>
      </c>
      <c r="H17" s="164">
        <v>7</v>
      </c>
      <c r="I17" s="161">
        <f t="shared" si="1"/>
        <v>11</v>
      </c>
      <c r="J17" s="434"/>
      <c r="K17" s="222">
        <f t="shared" si="2"/>
        <v>53265993</v>
      </c>
      <c r="L17" s="222">
        <f t="shared" si="3"/>
        <v>11</v>
      </c>
      <c r="M17" s="222"/>
      <c r="N17" s="119"/>
    </row>
    <row r="18" spans="1:14" ht="18.75" customHeight="1">
      <c r="A18" s="430">
        <v>84</v>
      </c>
      <c r="B18" s="163" t="s">
        <v>342</v>
      </c>
      <c r="C18" s="156" t="s">
        <v>343</v>
      </c>
      <c r="D18" s="431">
        <v>0.4895833333333333</v>
      </c>
      <c r="E18" s="158">
        <v>346</v>
      </c>
      <c r="F18" s="103">
        <v>184</v>
      </c>
      <c r="G18" s="159">
        <f t="shared" si="0"/>
        <v>530</v>
      </c>
      <c r="H18" s="164">
        <v>5</v>
      </c>
      <c r="I18" s="161">
        <f t="shared" si="1"/>
        <v>12</v>
      </c>
      <c r="J18" s="434"/>
      <c r="K18" s="222">
        <f t="shared" si="2"/>
        <v>53183995</v>
      </c>
      <c r="L18" s="222">
        <f t="shared" si="3"/>
        <v>12</v>
      </c>
      <c r="M18" s="222"/>
      <c r="N18" s="119"/>
    </row>
    <row r="19" spans="1:14" ht="18.75" customHeight="1">
      <c r="A19" s="427">
        <v>85</v>
      </c>
      <c r="B19" s="163" t="s">
        <v>414</v>
      </c>
      <c r="C19" s="156" t="s">
        <v>415</v>
      </c>
      <c r="D19" s="431"/>
      <c r="E19" s="158">
        <v>353</v>
      </c>
      <c r="F19" s="103">
        <v>175</v>
      </c>
      <c r="G19" s="159">
        <f t="shared" si="0"/>
        <v>528</v>
      </c>
      <c r="H19" s="164">
        <v>12</v>
      </c>
      <c r="I19" s="161">
        <f t="shared" si="1"/>
        <v>13</v>
      </c>
      <c r="J19" s="434"/>
      <c r="K19" s="222">
        <f t="shared" si="2"/>
        <v>52974988</v>
      </c>
      <c r="L19" s="222">
        <f t="shared" si="3"/>
        <v>13</v>
      </c>
      <c r="M19" s="222"/>
      <c r="N19" s="119"/>
    </row>
    <row r="20" spans="1:14" ht="18.75" customHeight="1">
      <c r="A20" s="430">
        <v>86</v>
      </c>
      <c r="B20" s="163" t="s">
        <v>416</v>
      </c>
      <c r="C20" s="156" t="s">
        <v>15</v>
      </c>
      <c r="D20" s="431"/>
      <c r="E20" s="158">
        <v>359</v>
      </c>
      <c r="F20" s="103">
        <v>167</v>
      </c>
      <c r="G20" s="159">
        <f t="shared" si="0"/>
        <v>526</v>
      </c>
      <c r="H20" s="164">
        <v>2</v>
      </c>
      <c r="I20" s="161">
        <f t="shared" si="1"/>
        <v>14</v>
      </c>
      <c r="J20" s="434"/>
      <c r="K20" s="222">
        <f t="shared" si="2"/>
        <v>52766998</v>
      </c>
      <c r="L20" s="222">
        <f t="shared" si="3"/>
        <v>14</v>
      </c>
      <c r="M20" s="222"/>
      <c r="N20" s="119"/>
    </row>
    <row r="21" spans="1:14" ht="18.75" customHeight="1">
      <c r="A21" s="427">
        <v>87</v>
      </c>
      <c r="B21" s="163" t="s">
        <v>443</v>
      </c>
      <c r="C21" s="156" t="s">
        <v>444</v>
      </c>
      <c r="D21" s="431"/>
      <c r="E21" s="158">
        <v>347</v>
      </c>
      <c r="F21" s="103">
        <v>172</v>
      </c>
      <c r="G21" s="159">
        <f t="shared" si="0"/>
        <v>519</v>
      </c>
      <c r="H21" s="164">
        <v>8</v>
      </c>
      <c r="I21" s="161">
        <f t="shared" si="1"/>
        <v>15</v>
      </c>
      <c r="J21" s="434"/>
      <c r="K21" s="222">
        <f t="shared" si="2"/>
        <v>52071992</v>
      </c>
      <c r="L21" s="222">
        <f t="shared" si="3"/>
        <v>15</v>
      </c>
      <c r="M21" s="222"/>
      <c r="N21" s="119"/>
    </row>
    <row r="22" spans="1:14" ht="18.75" customHeight="1">
      <c r="A22" s="430">
        <v>88</v>
      </c>
      <c r="B22" s="195" t="s">
        <v>302</v>
      </c>
      <c r="C22" s="196" t="s">
        <v>76</v>
      </c>
      <c r="D22" s="433">
        <v>0.5277777777777778</v>
      </c>
      <c r="E22" s="198">
        <v>364</v>
      </c>
      <c r="F22" s="199">
        <v>154</v>
      </c>
      <c r="G22" s="200">
        <f t="shared" si="0"/>
        <v>518</v>
      </c>
      <c r="H22" s="164">
        <v>9</v>
      </c>
      <c r="I22" s="161">
        <f t="shared" si="1"/>
        <v>16</v>
      </c>
      <c r="J22" s="434"/>
      <c r="K22" s="222">
        <f t="shared" si="2"/>
        <v>51953991</v>
      </c>
      <c r="L22" s="222">
        <f t="shared" si="3"/>
        <v>16</v>
      </c>
      <c r="M22" s="222"/>
      <c r="N22" s="119"/>
    </row>
    <row r="23" spans="1:14" ht="18.75" customHeight="1">
      <c r="A23" s="427">
        <v>89</v>
      </c>
      <c r="B23" s="205" t="s">
        <v>297</v>
      </c>
      <c r="C23" s="206" t="s">
        <v>54</v>
      </c>
      <c r="D23" s="431"/>
      <c r="E23" s="158">
        <v>354</v>
      </c>
      <c r="F23" s="103">
        <v>162</v>
      </c>
      <c r="G23" s="159">
        <f t="shared" si="0"/>
        <v>516</v>
      </c>
      <c r="H23" s="201">
        <v>6</v>
      </c>
      <c r="I23" s="161">
        <f t="shared" si="1"/>
        <v>17</v>
      </c>
      <c r="J23" s="451"/>
      <c r="K23" s="222">
        <f t="shared" si="2"/>
        <v>51761994</v>
      </c>
      <c r="L23" s="222">
        <f t="shared" si="3"/>
        <v>17</v>
      </c>
      <c r="M23" s="222"/>
      <c r="N23" s="119"/>
    </row>
    <row r="24" spans="1:14" ht="18.75" customHeight="1">
      <c r="A24" s="430">
        <v>90</v>
      </c>
      <c r="B24" s="163" t="s">
        <v>300</v>
      </c>
      <c r="C24" s="206" t="s">
        <v>280</v>
      </c>
      <c r="D24" s="431"/>
      <c r="E24" s="158">
        <v>354</v>
      </c>
      <c r="F24" s="103">
        <v>161</v>
      </c>
      <c r="G24" s="159">
        <f t="shared" si="0"/>
        <v>515</v>
      </c>
      <c r="H24" s="160">
        <v>10</v>
      </c>
      <c r="I24" s="161">
        <f t="shared" si="1"/>
        <v>18</v>
      </c>
      <c r="J24" s="451"/>
      <c r="K24" s="222">
        <f t="shared" si="2"/>
        <v>51660990</v>
      </c>
      <c r="L24" s="222">
        <f t="shared" si="3"/>
        <v>18</v>
      </c>
      <c r="M24" s="222"/>
      <c r="N24" s="119"/>
    </row>
    <row r="25" spans="1:14" ht="18.75" customHeight="1">
      <c r="A25" s="427">
        <v>91</v>
      </c>
      <c r="B25" s="205" t="s">
        <v>445</v>
      </c>
      <c r="C25" s="206" t="s">
        <v>82</v>
      </c>
      <c r="D25" s="431">
        <v>0.4131944444444444</v>
      </c>
      <c r="E25" s="158">
        <v>343</v>
      </c>
      <c r="F25" s="103">
        <v>169</v>
      </c>
      <c r="G25" s="159">
        <f t="shared" si="0"/>
        <v>512</v>
      </c>
      <c r="H25" s="160">
        <v>6</v>
      </c>
      <c r="I25" s="161">
        <f t="shared" si="1"/>
        <v>19</v>
      </c>
      <c r="J25" s="451"/>
      <c r="K25" s="222">
        <f t="shared" si="2"/>
        <v>51368994</v>
      </c>
      <c r="L25" s="222">
        <f t="shared" si="3"/>
        <v>19</v>
      </c>
      <c r="M25" s="222"/>
      <c r="N25" s="119"/>
    </row>
    <row r="26" spans="1:14" ht="18.75" customHeight="1">
      <c r="A26" s="430">
        <v>92</v>
      </c>
      <c r="B26" s="205" t="s">
        <v>341</v>
      </c>
      <c r="C26" s="206" t="s">
        <v>85</v>
      </c>
      <c r="D26" s="431"/>
      <c r="E26" s="158">
        <v>355</v>
      </c>
      <c r="F26" s="103">
        <v>157</v>
      </c>
      <c r="G26" s="159">
        <f t="shared" si="0"/>
        <v>512</v>
      </c>
      <c r="H26" s="160">
        <v>9</v>
      </c>
      <c r="I26" s="161">
        <f t="shared" si="1"/>
        <v>20</v>
      </c>
      <c r="J26" s="451"/>
      <c r="K26" s="222">
        <f t="shared" si="2"/>
        <v>51356991</v>
      </c>
      <c r="L26" s="222">
        <f t="shared" si="3"/>
        <v>20</v>
      </c>
      <c r="M26" s="222"/>
      <c r="N26" s="119"/>
    </row>
    <row r="27" spans="1:14" ht="18.75" customHeight="1">
      <c r="A27" s="427">
        <v>93</v>
      </c>
      <c r="B27" s="271" t="s">
        <v>340</v>
      </c>
      <c r="C27" s="165" t="s">
        <v>110</v>
      </c>
      <c r="D27" s="431"/>
      <c r="E27" s="158">
        <v>358</v>
      </c>
      <c r="F27" s="103">
        <v>154</v>
      </c>
      <c r="G27" s="159">
        <f t="shared" si="0"/>
        <v>512</v>
      </c>
      <c r="H27" s="160">
        <v>8</v>
      </c>
      <c r="I27" s="161">
        <f t="shared" si="1"/>
        <v>21</v>
      </c>
      <c r="J27" s="451"/>
      <c r="K27" s="222">
        <f t="shared" si="2"/>
        <v>51353992</v>
      </c>
      <c r="L27" s="222">
        <f t="shared" si="3"/>
        <v>21</v>
      </c>
      <c r="M27" s="222"/>
      <c r="N27" s="119"/>
    </row>
    <row r="28" spans="1:14" ht="18.75" customHeight="1">
      <c r="A28" s="430">
        <v>94</v>
      </c>
      <c r="B28" s="205" t="s">
        <v>241</v>
      </c>
      <c r="C28" s="206" t="s">
        <v>43</v>
      </c>
      <c r="D28" s="431">
        <v>0.375</v>
      </c>
      <c r="E28" s="158">
        <v>332</v>
      </c>
      <c r="F28" s="103">
        <v>168</v>
      </c>
      <c r="G28" s="159">
        <f t="shared" si="0"/>
        <v>500</v>
      </c>
      <c r="H28" s="160">
        <v>8</v>
      </c>
      <c r="I28" s="161">
        <f t="shared" si="1"/>
        <v>22</v>
      </c>
      <c r="J28" s="451"/>
      <c r="K28" s="222">
        <f t="shared" si="2"/>
        <v>50167992</v>
      </c>
      <c r="L28" s="222">
        <f t="shared" si="3"/>
        <v>22</v>
      </c>
      <c r="M28" s="222"/>
      <c r="N28" s="119"/>
    </row>
    <row r="29" spans="1:14" ht="18.75" customHeight="1">
      <c r="A29" s="427">
        <v>95</v>
      </c>
      <c r="B29" s="163" t="s">
        <v>301</v>
      </c>
      <c r="C29" s="156" t="s">
        <v>286</v>
      </c>
      <c r="D29" s="431"/>
      <c r="E29" s="220">
        <v>354</v>
      </c>
      <c r="F29" s="103">
        <v>141</v>
      </c>
      <c r="G29" s="159">
        <f t="shared" si="0"/>
        <v>495</v>
      </c>
      <c r="H29" s="160">
        <v>7</v>
      </c>
      <c r="I29" s="161">
        <f t="shared" si="1"/>
        <v>23</v>
      </c>
      <c r="J29" s="451"/>
      <c r="K29" s="222">
        <f t="shared" si="2"/>
        <v>49640993</v>
      </c>
      <c r="L29" s="222">
        <f t="shared" si="3"/>
        <v>23</v>
      </c>
      <c r="M29" s="222"/>
      <c r="N29" s="119"/>
    </row>
    <row r="30" spans="1:14" ht="18.75" customHeight="1">
      <c r="A30" s="435">
        <v>96</v>
      </c>
      <c r="B30" s="319" t="s">
        <v>246</v>
      </c>
      <c r="C30" s="320" t="s">
        <v>229</v>
      </c>
      <c r="D30" s="436"/>
      <c r="E30" s="296">
        <v>343</v>
      </c>
      <c r="F30" s="297">
        <v>147</v>
      </c>
      <c r="G30" s="298">
        <f t="shared" si="0"/>
        <v>490</v>
      </c>
      <c r="H30" s="170">
        <v>10</v>
      </c>
      <c r="I30" s="204">
        <f t="shared" si="1"/>
        <v>24</v>
      </c>
      <c r="J30" s="451"/>
      <c r="K30" s="222">
        <f t="shared" si="2"/>
        <v>49146990</v>
      </c>
      <c r="L30" s="222">
        <f t="shared" si="3"/>
        <v>24</v>
      </c>
      <c r="M30" s="222"/>
      <c r="N30" s="119"/>
    </row>
    <row r="31" spans="1:14" ht="14.25" customHeight="1">
      <c r="A31" s="529"/>
      <c r="B31" s="535"/>
      <c r="C31" s="536"/>
      <c r="D31" s="530"/>
      <c r="E31" s="531"/>
      <c r="F31" s="532"/>
      <c r="G31" s="533"/>
      <c r="H31" s="534"/>
      <c r="I31" s="194"/>
      <c r="J31" s="451"/>
      <c r="K31" s="222"/>
      <c r="L31" s="222"/>
      <c r="M31" s="222"/>
      <c r="N31" s="119"/>
    </row>
    <row r="32" spans="2:13" ht="16.5" customHeight="1">
      <c r="B32" s="543" t="s">
        <v>572</v>
      </c>
      <c r="E32" s="193"/>
      <c r="F32" s="193"/>
      <c r="G32" s="463"/>
      <c r="H32" s="193"/>
      <c r="J32" s="451"/>
      <c r="K32" s="451"/>
      <c r="L32" s="451"/>
      <c r="M32" s="451"/>
    </row>
    <row r="33" spans="2:13" ht="12.75" customHeight="1">
      <c r="B33" s="237"/>
      <c r="E33" s="193"/>
      <c r="F33" s="193"/>
      <c r="G33" s="463"/>
      <c r="H33" s="193"/>
      <c r="J33" s="451"/>
      <c r="K33" s="451"/>
      <c r="L33" s="451"/>
      <c r="M33" s="451"/>
    </row>
    <row r="34" spans="1:13" ht="12.75" customHeight="1">
      <c r="A34" s="437" t="s">
        <v>53</v>
      </c>
      <c r="E34" s="193"/>
      <c r="F34" s="193"/>
      <c r="G34" s="193"/>
      <c r="H34" s="193"/>
      <c r="J34" s="451"/>
      <c r="K34" s="451"/>
      <c r="L34" s="451"/>
      <c r="M34" s="451"/>
    </row>
    <row r="35" spans="10:13" ht="12.75" customHeight="1">
      <c r="J35" s="451"/>
      <c r="K35" s="451"/>
      <c r="L35" s="451"/>
      <c r="M35" s="451"/>
    </row>
    <row r="36" spans="1:13" ht="15.75">
      <c r="A36" s="192" t="s">
        <v>50</v>
      </c>
      <c r="M36" s="451"/>
    </row>
    <row r="37" spans="1:13" ht="12.75" customHeight="1">
      <c r="A37" s="114" t="s">
        <v>68</v>
      </c>
      <c r="M37" s="451"/>
    </row>
    <row r="38" ht="12.75" customHeight="1">
      <c r="M38" s="451"/>
    </row>
    <row r="39" ht="12.75">
      <c r="M39" s="451"/>
    </row>
    <row r="40" ht="12.75" customHeight="1"/>
    <row r="41" ht="12.75" customHeight="1"/>
    <row r="42" ht="12.75" customHeight="1"/>
    <row r="43" ht="12.75" customHeight="1"/>
  </sheetData>
  <sheetProtection password="CD4A" sheet="1"/>
  <mergeCells count="1">
    <mergeCell ref="A1:I1"/>
  </mergeCells>
  <conditionalFormatting sqref="I7:I29">
    <cfRule type="cellIs" priority="25" dxfId="7" operator="between" stopIfTrue="1">
      <formula>1</formula>
      <formula>8</formula>
    </cfRule>
    <cfRule type="cellIs" priority="26" dxfId="5" operator="greaterThanOrEqual" stopIfTrue="1">
      <formula>9</formula>
    </cfRule>
  </conditionalFormatting>
  <conditionalFormatting sqref="F31">
    <cfRule type="cellIs" priority="22" dxfId="5" operator="lessThan" stopIfTrue="1">
      <formula>150</formula>
    </cfRule>
    <cfRule type="cellIs" priority="23" dxfId="7" operator="between" stopIfTrue="1">
      <formula>150</formula>
      <formula>179</formula>
    </cfRule>
    <cfRule type="cellIs" priority="24" dxfId="1" operator="greaterThanOrEqual" stopIfTrue="1">
      <formula>180</formula>
    </cfRule>
  </conditionalFormatting>
  <conditionalFormatting sqref="G7:G31">
    <cfRule type="cellIs" priority="16" dxfId="5" operator="lessThan" stopIfTrue="1">
      <formula>500</formula>
    </cfRule>
    <cfRule type="cellIs" priority="17" dxfId="7" operator="between" stopIfTrue="1">
      <formula>500</formula>
      <formula>549</formula>
    </cfRule>
    <cfRule type="cellIs" priority="18" dxfId="1" operator="greaterThanOrEqual" stopIfTrue="1">
      <formula>550</formula>
    </cfRule>
  </conditionalFormatting>
  <conditionalFormatting sqref="E31:F31 H31">
    <cfRule type="cellIs" priority="12" dxfId="0" operator="equal" stopIfTrue="1">
      <formula>""</formula>
    </cfRule>
  </conditionalFormatting>
  <conditionalFormatting sqref="F29:F30">
    <cfRule type="cellIs" priority="9" dxfId="5" operator="lessThan" stopIfTrue="1">
      <formula>150</formula>
    </cfRule>
    <cfRule type="cellIs" priority="10" dxfId="7" operator="between" stopIfTrue="1">
      <formula>150</formula>
      <formula>179</formula>
    </cfRule>
    <cfRule type="cellIs" priority="11" dxfId="1" operator="greaterThanOrEqual" stopIfTrue="1">
      <formula>180</formula>
    </cfRule>
  </conditionalFormatting>
  <conditionalFormatting sqref="F7:F28">
    <cfRule type="cellIs" priority="6" dxfId="5" operator="lessThan" stopIfTrue="1">
      <formula>140</formula>
    </cfRule>
    <cfRule type="cellIs" priority="7" dxfId="7" operator="between" stopIfTrue="1">
      <formula>140</formula>
      <formula>199</formula>
    </cfRule>
    <cfRule type="cellIs" priority="8" dxfId="1" operator="greaterThanOrEqual" stopIfTrue="1">
      <formula>200</formula>
    </cfRule>
  </conditionalFormatting>
  <conditionalFormatting sqref="E7:E28">
    <cfRule type="cellIs" priority="3" dxfId="5" operator="lessThan" stopIfTrue="1">
      <formula>360</formula>
    </cfRule>
    <cfRule type="cellIs" priority="4" dxfId="4" operator="between" stopIfTrue="1">
      <formula>360</formula>
      <formula>399</formula>
    </cfRule>
    <cfRule type="cellIs" priority="5" dxfId="3" operator="greaterThanOrEqual" stopIfTrue="1">
      <formula>400</formula>
    </cfRule>
  </conditionalFormatting>
  <conditionalFormatting sqref="E7:F30">
    <cfRule type="cellIs" priority="2" dxfId="0" operator="equal" stopIfTrue="1">
      <formula>""</formula>
    </cfRule>
  </conditionalFormatting>
  <conditionalFormatting sqref="H7:H30">
    <cfRule type="cellIs" priority="1" dxfId="0" operator="equal" stopIfTrue="1">
      <formula>""</formula>
    </cfRule>
  </conditionalFormatting>
  <printOptions horizontalCentered="1"/>
  <pageMargins left="0.8661417322834646" right="0.31496062992125984" top="0.4724409448818898" bottom="0.5118110236220472" header="0.5118110236220472" footer="0.5118110236220472"/>
  <pageSetup horizontalDpi="300" verticalDpi="300" orientation="portrait" paperSize="9" r:id="rId1"/>
  <headerFooter alignWithMargins="0">
    <oddFooter>&amp;L&amp;8&amp;F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2018-05-06T16:28:37Z</cp:lastPrinted>
  <dcterms:created xsi:type="dcterms:W3CDTF">2010-01-06T19:23:34Z</dcterms:created>
  <dcterms:modified xsi:type="dcterms:W3CDTF">2018-05-06T16:47:30Z</dcterms:modified>
  <cp:category/>
  <cp:version/>
  <cp:contentType/>
  <cp:contentStatus/>
</cp:coreProperties>
</file>